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18-009" sheetId="1" r:id="rId1"/>
    <sheet name="ADU vs Homer" sheetId="2" r:id="rId2"/>
  </sheets>
  <externalReferences>
    <externalReference r:id="rId5"/>
  </externalReferences>
  <definedNames>
    <definedName name="_xlnm.Print_Area" localSheetId="0">'18-009'!$A$1:$H$121</definedName>
    <definedName name="Excel_BuiltIn_Print_Area" localSheetId="0">'18-009'!$A$1:$H$121</definedName>
  </definedNames>
  <calcPr fullCalcOnLoad="1"/>
</workbook>
</file>

<file path=xl/sharedStrings.xml><?xml version="1.0" encoding="utf-8"?>
<sst xmlns="http://schemas.openxmlformats.org/spreadsheetml/2006/main" count="340" uniqueCount="212">
  <si>
    <t>COMMITTEE OF AGE READING EXPERTS</t>
  </si>
  <si>
    <t>AGE STRUCTURE EXCHANGE INVOICE</t>
  </si>
  <si>
    <t>EXCHANGE ID NO.</t>
  </si>
  <si>
    <t>18-009</t>
  </si>
  <si>
    <t>SPECIES</t>
  </si>
  <si>
    <t>yelloweye rockfish</t>
  </si>
  <si>
    <t>EXCHANGE YEAR</t>
  </si>
  <si>
    <t>AREA</t>
  </si>
  <si>
    <t>ORIGINATING AGENCY</t>
  </si>
  <si>
    <t>ADFG - Homer</t>
  </si>
  <si>
    <t>STRUCTURE</t>
  </si>
  <si>
    <t>Otoliths</t>
  </si>
  <si>
    <t>COORDINATOR*</t>
  </si>
  <si>
    <t>Elisa Russ</t>
  </si>
  <si>
    <t>TECHNIQUE</t>
  </si>
  <si>
    <t>COOPERATOR(S)</t>
  </si>
  <si>
    <t>ADFG - Juneau</t>
  </si>
  <si>
    <t xml:space="preserve">PURPOSE </t>
  </si>
  <si>
    <t>Precision, regional comparison</t>
  </si>
  <si>
    <t xml:space="preserve"> </t>
  </si>
  <si>
    <t>SAMPLE n=</t>
  </si>
  <si>
    <t>DATE INITIATED</t>
  </si>
  <si>
    <t>NO. READERS</t>
  </si>
  <si>
    <t>SPECIMEN</t>
  </si>
  <si>
    <t>CAPTURE</t>
  </si>
  <si>
    <t xml:space="preserve">AGENCY </t>
  </si>
  <si>
    <t>ORIGINAL</t>
  </si>
  <si>
    <t>NUMBER</t>
  </si>
  <si>
    <t>DATE (MM/DD/YY)</t>
  </si>
  <si>
    <t>ADU</t>
  </si>
  <si>
    <t>ADFG-Homer</t>
  </si>
  <si>
    <t>SAMPLE ID</t>
  </si>
  <si>
    <t>12g002ng_21</t>
  </si>
  <si>
    <t>12g005ng_52</t>
  </si>
  <si>
    <t>12g006ng_145</t>
  </si>
  <si>
    <t>12g011ng_47</t>
  </si>
  <si>
    <t>12g014ng_51</t>
  </si>
  <si>
    <t>12g019ng_13</t>
  </si>
  <si>
    <t>12g025ng_18</t>
  </si>
  <si>
    <t>12g025ng_21</t>
  </si>
  <si>
    <t>12g025ng_24</t>
  </si>
  <si>
    <t>12g025ng_29</t>
  </si>
  <si>
    <t>12g025ng_48</t>
  </si>
  <si>
    <t>12g025ng_58</t>
  </si>
  <si>
    <t>12g025ng_73</t>
  </si>
  <si>
    <t>N/A</t>
  </si>
  <si>
    <t>12g026ng_14</t>
  </si>
  <si>
    <t>12g026ng_27</t>
  </si>
  <si>
    <t>12g027ng_15</t>
  </si>
  <si>
    <t>12g027ng_17</t>
  </si>
  <si>
    <t>12g027ng_37</t>
  </si>
  <si>
    <t>12g027ng_40</t>
  </si>
  <si>
    <t>12g027ng_50</t>
  </si>
  <si>
    <t>12g028ng_77</t>
  </si>
  <si>
    <t>12g028ng_96</t>
  </si>
  <si>
    <t>12g028ng_105</t>
  </si>
  <si>
    <t>12g047ng_2</t>
  </si>
  <si>
    <t>12g048ng_15</t>
  </si>
  <si>
    <t>12g050ng_12</t>
  </si>
  <si>
    <t>12g052ng_55</t>
  </si>
  <si>
    <t>13g021ng_67</t>
  </si>
  <si>
    <t>13g025ng_60</t>
  </si>
  <si>
    <t>13g026ng_24</t>
  </si>
  <si>
    <t>13g027ng_23</t>
  </si>
  <si>
    <t>13g028ng_31</t>
  </si>
  <si>
    <t>13g039ng_27</t>
  </si>
  <si>
    <t>14g004ng_102</t>
  </si>
  <si>
    <t>14g004ng_103</t>
  </si>
  <si>
    <t>14g004ng_147</t>
  </si>
  <si>
    <t>14g005ng_53</t>
  </si>
  <si>
    <t>14g005ng_63</t>
  </si>
  <si>
    <t>14g005ng_69</t>
  </si>
  <si>
    <t>14g010ng_45</t>
  </si>
  <si>
    <t>14g010ng_53</t>
  </si>
  <si>
    <t>14g010ng_57</t>
  </si>
  <si>
    <t>14g011ng_63</t>
  </si>
  <si>
    <t>14g020ng_5</t>
  </si>
  <si>
    <t>14g021ng_9</t>
  </si>
  <si>
    <t>14g022ng_12</t>
  </si>
  <si>
    <t>14g022ng_24</t>
  </si>
  <si>
    <t>14g034ng_9</t>
  </si>
  <si>
    <t>14g034ng_50</t>
  </si>
  <si>
    <t>14g047ng_57</t>
  </si>
  <si>
    <t>12g014pw_2</t>
  </si>
  <si>
    <t>12g018pw_56</t>
  </si>
  <si>
    <t>12g022pw_2</t>
  </si>
  <si>
    <t>12g022pw_11</t>
  </si>
  <si>
    <t>12g053pw_1</t>
  </si>
  <si>
    <t>12g054pw_31</t>
  </si>
  <si>
    <t>13g018pw_9</t>
  </si>
  <si>
    <t>13g021pw_48</t>
  </si>
  <si>
    <t>13g022pw_4</t>
  </si>
  <si>
    <t>13g027pw_57</t>
  </si>
  <si>
    <t>13g030pw_86</t>
  </si>
  <si>
    <t>13g032pw_172</t>
  </si>
  <si>
    <t>13g034pw_24</t>
  </si>
  <si>
    <t>13g035pw_72</t>
  </si>
  <si>
    <t>13g037pw_65</t>
  </si>
  <si>
    <t>13g038pw_54</t>
  </si>
  <si>
    <t>13g038pw_62</t>
  </si>
  <si>
    <t>13g038pw_66</t>
  </si>
  <si>
    <t>13g038pw_68</t>
  </si>
  <si>
    <t>13g038pw_99</t>
  </si>
  <si>
    <t>13g042pw_115</t>
  </si>
  <si>
    <t>13g042pw_144</t>
  </si>
  <si>
    <t>13g047pw_119</t>
  </si>
  <si>
    <t>13g065pw_72</t>
  </si>
  <si>
    <t>13g078pw_1</t>
  </si>
  <si>
    <t>13g078pw_7</t>
  </si>
  <si>
    <t>14g012pw_77</t>
  </si>
  <si>
    <t>14g013pw_67</t>
  </si>
  <si>
    <t>14g014pw_51</t>
  </si>
  <si>
    <t>14g015pw_52</t>
  </si>
  <si>
    <t>14g015pw_65</t>
  </si>
  <si>
    <t>14g015pw_87</t>
  </si>
  <si>
    <t>14g016pw_33</t>
  </si>
  <si>
    <t>14g016pw_42</t>
  </si>
  <si>
    <t>14g016pw_49</t>
  </si>
  <si>
    <t>14g025pw_103</t>
  </si>
  <si>
    <t>14g030pw_102</t>
  </si>
  <si>
    <t>14g034pw_6</t>
  </si>
  <si>
    <t>14g034pw_14</t>
  </si>
  <si>
    <t>14g034pw_18</t>
  </si>
  <si>
    <t>14g034pw_20</t>
  </si>
  <si>
    <t>14g035pw_13</t>
  </si>
  <si>
    <t>14g039pw_107</t>
  </si>
  <si>
    <t>14g039pw_109</t>
  </si>
  <si>
    <t>14g072pw_35</t>
  </si>
  <si>
    <t>14g072pw_37</t>
  </si>
  <si>
    <t>14g076pw_7</t>
  </si>
  <si>
    <t>14g077pw_5</t>
  </si>
  <si>
    <t>14g077pw_8</t>
  </si>
  <si>
    <t>14g079pw_6</t>
  </si>
  <si>
    <t>COMMENT</t>
  </si>
  <si>
    <t>USE AND USER INFO: A CARE member initiates an exchange by requesting an Exchange Id number from the CARE Age Structure Exchange Coordinator (CARE Vice Chair). The CARE member conducts and completes the exchange and submits this completed invoice to the Coordinator.</t>
  </si>
  <si>
    <t>PRECISION STATISTICS</t>
  </si>
  <si>
    <t>AVERAGE % ERROR</t>
  </si>
  <si>
    <t>INDEX OF PRECISION</t>
  </si>
  <si>
    <t>COEFFICIENT OF VARIATION</t>
  </si>
  <si>
    <t>%AGREEMENT</t>
  </si>
  <si>
    <t>DATE:</t>
  </si>
  <si>
    <t>SAMPLE ID:</t>
  </si>
  <si>
    <t>N=</t>
  </si>
  <si>
    <t>%AGREE=</t>
  </si>
  <si>
    <t>LOCATION:</t>
  </si>
  <si>
    <t>SPECIES CODE:</t>
  </si>
  <si>
    <t>n=</t>
  </si>
  <si>
    <t>AVG %ERR=</t>
  </si>
  <si>
    <t>REGION:</t>
  </si>
  <si>
    <t>SPECIES:</t>
  </si>
  <si>
    <t>%TESTED=</t>
  </si>
  <si>
    <t>SAMPLE SD =</t>
  </si>
  <si>
    <t>COLLECTOR:</t>
  </si>
  <si>
    <t>n AGREE=</t>
  </si>
  <si>
    <t>MEAN CV =</t>
  </si>
  <si>
    <t>MEAN D =</t>
  </si>
  <si>
    <t>READER(1):</t>
  </si>
  <si>
    <t>READER(2):</t>
  </si>
  <si>
    <t>Homer</t>
  </si>
  <si>
    <t>DATE AGED(1):</t>
  </si>
  <si>
    <t>DATE AGED(2):</t>
  </si>
  <si>
    <t>TEST LEVEL:</t>
  </si>
  <si>
    <t>TESTING</t>
  </si>
  <si>
    <r>
      <rPr>
        <sz val="6"/>
        <rFont val="Courier New"/>
        <family val="3"/>
      </rPr>
      <t>(</t>
    </r>
    <r>
      <rPr>
        <b/>
        <sz val="6"/>
        <rFont val="Courier New"/>
        <family val="3"/>
      </rPr>
      <t>PRODUCTION, TESTING, or</t>
    </r>
    <r>
      <rPr>
        <sz val="6"/>
        <rFont val="Courier New"/>
        <family val="3"/>
      </rPr>
      <t xml:space="preserve"> </t>
    </r>
    <r>
      <rPr>
        <b/>
        <sz val="6"/>
        <rFont val="Courier New"/>
        <family val="3"/>
      </rPr>
      <t>TRAINING</t>
    </r>
    <r>
      <rPr>
        <sz val="6"/>
        <rFont val="Courier New"/>
        <family val="3"/>
      </rPr>
      <t>)</t>
    </r>
  </si>
  <si>
    <t>BLIND LEVEL:</t>
  </si>
  <si>
    <t>FULL</t>
  </si>
  <si>
    <r>
      <rPr>
        <sz val="6"/>
        <rFont val="Courier New"/>
        <family val="3"/>
      </rPr>
      <t>(</t>
    </r>
    <r>
      <rPr>
        <b/>
        <sz val="6"/>
        <rFont val="Courier New"/>
        <family val="3"/>
      </rPr>
      <t>FUL</t>
    </r>
    <r>
      <rPr>
        <sz val="6"/>
        <rFont val="Courier New"/>
        <family val="3"/>
      </rPr>
      <t xml:space="preserve">L OR </t>
    </r>
    <r>
      <rPr>
        <b/>
        <sz val="6"/>
        <rFont val="Courier New"/>
        <family val="3"/>
      </rPr>
      <t>PARTIAL</t>
    </r>
    <r>
      <rPr>
        <sz val="6"/>
        <rFont val="Courier New"/>
        <family val="3"/>
      </rPr>
      <t xml:space="preserve"> BLIND PT)</t>
    </r>
  </si>
  <si>
    <t>PT BLIND TYPE</t>
  </si>
  <si>
    <t>TEST LEVEL</t>
  </si>
  <si>
    <t>PT TYPE</t>
  </si>
  <si>
    <t>AGE READER(1)</t>
  </si>
  <si>
    <t>AGE READER(2)</t>
  </si>
  <si>
    <t>DATE AGED(1)</t>
  </si>
  <si>
    <t>DATE AGED(2)</t>
  </si>
  <si>
    <t>REGION</t>
  </si>
  <si>
    <t>SPECIES CODE</t>
  </si>
  <si>
    <t>SAMPLE DATE</t>
  </si>
  <si>
    <t>%TESTED</t>
  </si>
  <si>
    <t>n AGREE</t>
  </si>
  <si>
    <t>%AGREE</t>
  </si>
  <si>
    <t>RANGE (1)</t>
  </si>
  <si>
    <t>RANGE (2)</t>
  </si>
  <si>
    <t>MEAN(1)</t>
  </si>
  <si>
    <t>MEAN(2)</t>
  </si>
  <si>
    <t>AVG. BIAS</t>
  </si>
  <si>
    <t>MEAN AGE</t>
  </si>
  <si>
    <t>AVG%ERR</t>
  </si>
  <si>
    <t>AVG VAR</t>
  </si>
  <si>
    <t>SAMPLE SD</t>
  </si>
  <si>
    <t>MEAN SD</t>
  </si>
  <si>
    <t>SAMPLE CV</t>
  </si>
  <si>
    <t>MEAN CV</t>
  </si>
  <si>
    <t>SAMPLE D</t>
  </si>
  <si>
    <t>MEAN D</t>
  </si>
  <si>
    <t>SPECIMEN #</t>
  </si>
  <si>
    <t>1stAGE</t>
  </si>
  <si>
    <t>2ndAGE</t>
  </si>
  <si>
    <t>BIAS</t>
  </si>
  <si>
    <t>MEAN</t>
  </si>
  <si>
    <t>AVG.ERR</t>
  </si>
  <si>
    <t>VAR.</t>
  </si>
  <si>
    <t>STDEV</t>
  </si>
  <si>
    <t>CV</t>
  </si>
  <si>
    <t>D</t>
  </si>
  <si>
    <t>-</t>
  </si>
  <si>
    <t>"insert rows" above this shaded line</t>
  </si>
  <si>
    <t>MAX</t>
  </si>
  <si>
    <t>MIN</t>
  </si>
  <si>
    <t>APE</t>
  </si>
  <si>
    <t>AVG SD</t>
  </si>
  <si>
    <t>AVG CV</t>
  </si>
  <si>
    <t>AVG D</t>
  </si>
</sst>
</file>

<file path=xl/styles.xml><?xml version="1.0" encoding="utf-8"?>
<styleSheet xmlns="http://schemas.openxmlformats.org/spreadsheetml/2006/main">
  <numFmts count="10">
    <numFmt numFmtId="164" formatCode="General"/>
    <numFmt numFmtId="165" formatCode="0%"/>
    <numFmt numFmtId="166" formatCode="[$-409]m/d/yyyy"/>
    <numFmt numFmtId="167" formatCode="0"/>
    <numFmt numFmtId="168" formatCode="@"/>
    <numFmt numFmtId="169" formatCode="[$-409]d\-mmm\-yy"/>
    <numFmt numFmtId="170" formatCode="0.00%"/>
    <numFmt numFmtId="171" formatCode="General"/>
    <numFmt numFmtId="172" formatCode="0.00"/>
    <numFmt numFmtId="173" formatCode="0.0000"/>
  </numFmts>
  <fonts count="17">
    <font>
      <sz val="8"/>
      <name val="Arial"/>
      <family val="0"/>
    </font>
    <font>
      <sz val="10"/>
      <name val="Arial"/>
      <family val="0"/>
    </font>
    <font>
      <sz val="11"/>
      <color indexed="8"/>
      <name val="Calibri"/>
      <family val="2"/>
    </font>
    <font>
      <sz val="10"/>
      <name val="Times New Roman"/>
      <family val="1"/>
    </font>
    <font>
      <sz val="10"/>
      <color indexed="8"/>
      <name val="Arial"/>
      <family val="2"/>
    </font>
    <font>
      <sz val="12"/>
      <name val="Arial"/>
      <family val="2"/>
    </font>
    <font>
      <b/>
      <sz val="10"/>
      <name val="Arial"/>
      <family val="2"/>
    </font>
    <font>
      <i/>
      <sz val="12"/>
      <name val="Arial"/>
      <family val="2"/>
    </font>
    <font>
      <sz val="11"/>
      <name val="Arial"/>
      <family val="2"/>
    </font>
    <font>
      <u val="single"/>
      <sz val="8"/>
      <name val="Arial"/>
      <family val="2"/>
    </font>
    <font>
      <sz val="7"/>
      <name val="Courier New"/>
      <family val="3"/>
    </font>
    <font>
      <sz val="8"/>
      <name val="Courier New"/>
      <family val="3"/>
    </font>
    <font>
      <b/>
      <sz val="7"/>
      <name val="Courier New"/>
      <family val="3"/>
    </font>
    <font>
      <sz val="6"/>
      <name val="Courier New"/>
      <family val="3"/>
    </font>
    <font>
      <b/>
      <sz val="6"/>
      <name val="Courier New"/>
      <family val="3"/>
    </font>
    <font>
      <b/>
      <sz val="9"/>
      <color indexed="8"/>
      <name val="Arial"/>
      <family val="2"/>
    </font>
    <font>
      <b/>
      <i/>
      <sz val="9"/>
      <color indexed="8"/>
      <name val="Arial"/>
      <family val="2"/>
    </font>
  </fonts>
  <fills count="8">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63"/>
        <bgColor indexed="64"/>
      </patternFill>
    </fill>
    <fill>
      <patternFill patternType="solid">
        <fgColor indexed="15"/>
        <bgColor indexed="64"/>
      </patternFill>
    </fill>
    <fill>
      <patternFill patternType="solid">
        <fgColor indexed="55"/>
        <bgColor indexed="64"/>
      </patternFill>
    </fill>
  </fills>
  <borders count="41">
    <border>
      <left/>
      <right/>
      <top/>
      <bottom/>
      <diagonal/>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medium">
        <color indexed="8"/>
      </right>
      <top style="medium">
        <color indexed="8"/>
      </top>
      <bottom>
        <color indexed="63"/>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style="medium">
        <color indexed="8"/>
      </right>
      <top>
        <color indexed="63"/>
      </top>
      <bottom>
        <color indexed="63"/>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style="medium">
        <color indexed="8"/>
      </left>
      <right style="thin">
        <color indexed="8"/>
      </right>
      <top style="medium">
        <color indexed="8"/>
      </top>
      <bottom style="thin">
        <color indexed="8"/>
      </bottom>
    </border>
    <border>
      <left style="thin">
        <color indexed="22"/>
      </left>
      <right style="thin">
        <color indexed="22"/>
      </right>
      <top style="thin">
        <color indexed="22"/>
      </top>
      <bottom style="thin">
        <color indexed="22"/>
      </bottom>
    </border>
    <border>
      <left style="thin">
        <color indexed="8"/>
      </left>
      <right style="thin">
        <color indexed="8"/>
      </right>
      <top>
        <color indexed="63"/>
      </top>
      <bottom>
        <color indexed="63"/>
      </bottom>
    </border>
    <border>
      <left style="medium">
        <color indexed="8"/>
      </left>
      <right style="thin">
        <color indexed="8"/>
      </right>
      <top style="thin">
        <color indexed="8"/>
      </top>
      <bottom style="thin">
        <color indexed="8"/>
      </bottom>
    </border>
  </borders>
  <cellStyleXfs count="28">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lignment/>
      <protection/>
    </xf>
    <xf numFmtId="164" fontId="3" fillId="0" borderId="0">
      <alignment/>
      <protection/>
    </xf>
    <xf numFmtId="164" fontId="2" fillId="0" borderId="0">
      <alignment/>
      <protection/>
    </xf>
    <xf numFmtId="164" fontId="2" fillId="0" borderId="0">
      <alignment/>
      <protection/>
    </xf>
    <xf numFmtId="164" fontId="1" fillId="0" borderId="0">
      <alignment/>
      <protection/>
    </xf>
    <xf numFmtId="164" fontId="4" fillId="0" borderId="0">
      <alignment/>
      <protection/>
    </xf>
    <xf numFmtId="164" fontId="4" fillId="0" borderId="0">
      <alignment/>
      <protection/>
    </xf>
    <xf numFmtId="165" fontId="0" fillId="0" borderId="0" applyFill="0" applyBorder="0" applyAlignment="0" applyProtection="0"/>
  </cellStyleXfs>
  <cellXfs count="150">
    <xf numFmtId="164" fontId="0" fillId="0" borderId="0" xfId="0" applyAlignment="1">
      <alignment/>
    </xf>
    <xf numFmtId="164" fontId="5" fillId="0" borderId="0" xfId="0" applyFont="1" applyAlignment="1">
      <alignment/>
    </xf>
    <xf numFmtId="164" fontId="6" fillId="0" borderId="1" xfId="0" applyFont="1" applyBorder="1" applyAlignment="1">
      <alignment horizontal="center"/>
    </xf>
    <xf numFmtId="164" fontId="6" fillId="0" borderId="0" xfId="0" applyFont="1" applyAlignment="1">
      <alignment/>
    </xf>
    <xf numFmtId="164" fontId="7" fillId="0" borderId="2" xfId="0" applyFont="1" applyBorder="1" applyAlignment="1">
      <alignment horizontal="center"/>
    </xf>
    <xf numFmtId="164" fontId="5" fillId="0" borderId="3" xfId="0" applyFont="1" applyBorder="1" applyAlignment="1">
      <alignment/>
    </xf>
    <xf numFmtId="164" fontId="5" fillId="0" borderId="4" xfId="0" applyFont="1" applyBorder="1" applyAlignment="1">
      <alignment/>
    </xf>
    <xf numFmtId="164" fontId="8" fillId="0" borderId="3" xfId="0" applyFont="1" applyBorder="1" applyAlignment="1">
      <alignment/>
    </xf>
    <xf numFmtId="164" fontId="8" fillId="0" borderId="0" xfId="0" applyFont="1" applyAlignment="1">
      <alignment horizontal="right"/>
    </xf>
    <xf numFmtId="164" fontId="8" fillId="0" borderId="5" xfId="0" applyFont="1" applyBorder="1" applyAlignment="1">
      <alignment/>
    </xf>
    <xf numFmtId="164" fontId="8" fillId="0" borderId="0" xfId="0" applyFont="1" applyAlignment="1">
      <alignment/>
    </xf>
    <xf numFmtId="164" fontId="8" fillId="0" borderId="6" xfId="0" applyFont="1" applyBorder="1" applyAlignment="1">
      <alignment/>
    </xf>
    <xf numFmtId="164" fontId="8" fillId="0" borderId="5" xfId="0" applyFont="1" applyBorder="1" applyAlignment="1">
      <alignment horizontal="left"/>
    </xf>
    <xf numFmtId="164" fontId="8" fillId="0" borderId="7" xfId="0" applyFont="1" applyBorder="1" applyAlignment="1">
      <alignment/>
    </xf>
    <xf numFmtId="164" fontId="8" fillId="0" borderId="8" xfId="0" applyFont="1" applyBorder="1" applyAlignment="1">
      <alignment/>
    </xf>
    <xf numFmtId="164" fontId="8" fillId="0" borderId="6" xfId="0" applyFont="1" applyBorder="1" applyAlignment="1">
      <alignment horizontal="left"/>
    </xf>
    <xf numFmtId="166" fontId="8" fillId="0" borderId="8" xfId="0" applyNumberFormat="1" applyFont="1" applyBorder="1" applyAlignment="1">
      <alignment horizontal="left"/>
    </xf>
    <xf numFmtId="164" fontId="5" fillId="0" borderId="9" xfId="0" applyFont="1" applyBorder="1" applyAlignment="1">
      <alignment/>
    </xf>
    <xf numFmtId="164" fontId="5" fillId="0" borderId="10" xfId="0" applyFont="1" applyBorder="1" applyAlignment="1">
      <alignment/>
    </xf>
    <xf numFmtId="164" fontId="5" fillId="0" borderId="11" xfId="0" applyFont="1" applyBorder="1" applyAlignment="1">
      <alignment/>
    </xf>
    <xf numFmtId="164" fontId="8" fillId="0" borderId="1" xfId="0" applyFont="1" applyBorder="1" applyAlignment="1">
      <alignment/>
    </xf>
    <xf numFmtId="164" fontId="8" fillId="0" borderId="12" xfId="0" applyFont="1" applyBorder="1" applyAlignment="1">
      <alignment/>
    </xf>
    <xf numFmtId="164" fontId="8" fillId="0" borderId="13" xfId="0" applyFont="1" applyBorder="1" applyAlignment="1">
      <alignment horizontal="center"/>
    </xf>
    <xf numFmtId="164" fontId="8" fillId="0" borderId="14" xfId="0" applyFont="1" applyBorder="1" applyAlignment="1">
      <alignment horizontal="center"/>
    </xf>
    <xf numFmtId="164" fontId="8" fillId="0" borderId="15" xfId="0" applyFont="1" applyBorder="1" applyAlignment="1">
      <alignment horizontal="center"/>
    </xf>
    <xf numFmtId="164" fontId="8" fillId="0" borderId="1" xfId="0" applyFont="1" applyBorder="1" applyAlignment="1">
      <alignment horizontal="center"/>
    </xf>
    <xf numFmtId="164" fontId="8" fillId="0" borderId="2" xfId="0" applyFont="1" applyBorder="1" applyAlignment="1">
      <alignment/>
    </xf>
    <xf numFmtId="164" fontId="8" fillId="0" borderId="11" xfId="0" applyFont="1" applyBorder="1" applyAlignment="1">
      <alignment wrapText="1"/>
    </xf>
    <xf numFmtId="164" fontId="8" fillId="0" borderId="16" xfId="0" applyFont="1" applyBorder="1" applyAlignment="1">
      <alignment horizontal="center"/>
    </xf>
    <xf numFmtId="164" fontId="8" fillId="0" borderId="17" xfId="0" applyFont="1" applyBorder="1" applyAlignment="1">
      <alignment/>
    </xf>
    <xf numFmtId="164" fontId="8" fillId="0" borderId="18" xfId="0" applyFont="1" applyBorder="1" applyAlignment="1">
      <alignment/>
    </xf>
    <xf numFmtId="164" fontId="8" fillId="0" borderId="2" xfId="0" applyFont="1" applyBorder="1" applyAlignment="1">
      <alignment horizontal="center"/>
    </xf>
    <xf numFmtId="164" fontId="5" fillId="0" borderId="5" xfId="0" applyFont="1" applyBorder="1" applyAlignment="1">
      <alignment/>
    </xf>
    <xf numFmtId="166" fontId="5" fillId="0" borderId="5" xfId="0" applyNumberFormat="1" applyFont="1" applyBorder="1" applyAlignment="1">
      <alignment/>
    </xf>
    <xf numFmtId="164" fontId="2" fillId="0" borderId="5" xfId="26" applyFont="1" applyBorder="1" applyAlignment="1">
      <alignment horizontal="right" wrapText="1"/>
      <protection/>
    </xf>
    <xf numFmtId="167" fontId="2" fillId="0" borderId="5" xfId="22" applyNumberFormat="1" applyBorder="1">
      <alignment/>
      <protection/>
    </xf>
    <xf numFmtId="167" fontId="5" fillId="0" borderId="0" xfId="0" applyNumberFormat="1" applyFont="1" applyAlignment="1">
      <alignment/>
    </xf>
    <xf numFmtId="164" fontId="4" fillId="0" borderId="5" xfId="26" applyFont="1" applyBorder="1" applyAlignment="1">
      <alignment horizontal="right"/>
      <protection/>
    </xf>
    <xf numFmtId="164" fontId="2" fillId="0" borderId="5" xfId="25" applyFont="1" applyBorder="1" applyAlignment="1">
      <alignment horizontal="right" wrapText="1"/>
      <protection/>
    </xf>
    <xf numFmtId="164" fontId="2" fillId="0" borderId="5" xfId="23" applyBorder="1" applyAlignment="1">
      <alignment horizontal="right"/>
      <protection/>
    </xf>
    <xf numFmtId="164" fontId="1" fillId="0" borderId="19" xfId="0" applyFont="1" applyBorder="1" applyAlignment="1">
      <alignment/>
    </xf>
    <xf numFmtId="164" fontId="5" fillId="0" borderId="20" xfId="0" applyFont="1" applyBorder="1" applyAlignment="1">
      <alignment/>
    </xf>
    <xf numFmtId="164" fontId="5" fillId="0" borderId="12" xfId="0" applyFont="1" applyBorder="1" applyAlignment="1">
      <alignment/>
    </xf>
    <xf numFmtId="164" fontId="5" fillId="0" borderId="21" xfId="0" applyFont="1" applyBorder="1" applyAlignment="1">
      <alignment/>
    </xf>
    <xf numFmtId="164" fontId="5" fillId="0" borderId="22" xfId="0" applyFont="1" applyBorder="1" applyAlignment="1">
      <alignment/>
    </xf>
    <xf numFmtId="164" fontId="5" fillId="0" borderId="23" xfId="0" applyFont="1" applyBorder="1" applyAlignment="1">
      <alignment/>
    </xf>
    <xf numFmtId="164" fontId="0" fillId="0" borderId="24" xfId="0" applyFont="1" applyBorder="1" applyAlignment="1">
      <alignment vertical="top" wrapText="1"/>
    </xf>
    <xf numFmtId="164" fontId="9" fillId="0" borderId="25" xfId="0" applyFont="1" applyBorder="1" applyAlignment="1">
      <alignment/>
    </xf>
    <xf numFmtId="164" fontId="0" fillId="0" borderId="26" xfId="0" applyFont="1" applyBorder="1" applyAlignment="1">
      <alignment/>
    </xf>
    <xf numFmtId="164" fontId="0" fillId="0" borderId="27" xfId="0" applyFont="1" applyBorder="1" applyAlignment="1">
      <alignment/>
    </xf>
    <xf numFmtId="164" fontId="0" fillId="0" borderId="0" xfId="0" applyFont="1" applyAlignment="1">
      <alignment/>
    </xf>
    <xf numFmtId="164" fontId="0" fillId="0" borderId="3" xfId="0" applyFont="1" applyBorder="1" applyAlignment="1">
      <alignment/>
    </xf>
    <xf numFmtId="164" fontId="0" fillId="0" borderId="0" xfId="0" applyFont="1" applyAlignment="1">
      <alignment horizontal="right"/>
    </xf>
    <xf numFmtId="164" fontId="0" fillId="0" borderId="5" xfId="0" applyFont="1" applyBorder="1" applyAlignment="1">
      <alignment/>
    </xf>
    <xf numFmtId="164" fontId="0" fillId="0" borderId="6" xfId="0" applyFont="1" applyBorder="1" applyAlignment="1">
      <alignment/>
    </xf>
    <xf numFmtId="164" fontId="0" fillId="0" borderId="10" xfId="0" applyFont="1" applyBorder="1" applyAlignment="1">
      <alignment/>
    </xf>
    <xf numFmtId="164" fontId="10" fillId="0" borderId="0" xfId="24" applyFont="1">
      <alignment/>
      <protection/>
    </xf>
    <xf numFmtId="164" fontId="10" fillId="2" borderId="0" xfId="24" applyFont="1" applyFill="1">
      <alignment/>
      <protection/>
    </xf>
    <xf numFmtId="164" fontId="10" fillId="0" borderId="28" xfId="24" applyFont="1" applyBorder="1" applyAlignment="1">
      <alignment horizontal="right"/>
      <protection/>
    </xf>
    <xf numFmtId="168" fontId="11" fillId="3" borderId="29" xfId="24" applyNumberFormat="1" applyFont="1" applyFill="1" applyBorder="1" applyAlignment="1" applyProtection="1">
      <alignment horizontal="center"/>
      <protection locked="0"/>
    </xf>
    <xf numFmtId="169" fontId="10" fillId="0" borderId="26" xfId="24" applyNumberFormat="1" applyFont="1" applyBorder="1" applyAlignment="1">
      <alignment horizontal="center"/>
      <protection/>
    </xf>
    <xf numFmtId="164" fontId="12" fillId="0" borderId="26" xfId="24" applyFont="1" applyBorder="1">
      <alignment/>
      <protection/>
    </xf>
    <xf numFmtId="164" fontId="10" fillId="2" borderId="26" xfId="24" applyFont="1" applyFill="1" applyBorder="1" applyAlignment="1">
      <alignment horizontal="right"/>
      <protection/>
    </xf>
    <xf numFmtId="164" fontId="11" fillId="3" borderId="30" xfId="24" applyFont="1" applyFill="1" applyBorder="1" applyAlignment="1" applyProtection="1">
      <alignment horizontal="center"/>
      <protection locked="0"/>
    </xf>
    <xf numFmtId="164" fontId="12" fillId="4" borderId="31" xfId="24" applyFont="1" applyFill="1" applyBorder="1" applyAlignment="1">
      <alignment horizontal="right"/>
      <protection/>
    </xf>
    <xf numFmtId="164" fontId="11" fillId="4" borderId="30" xfId="24" applyFont="1" applyFill="1" applyBorder="1" applyAlignment="1" applyProtection="1">
      <alignment horizontal="center"/>
      <protection locked="0"/>
    </xf>
    <xf numFmtId="164" fontId="10" fillId="4" borderId="26" xfId="24" applyFont="1" applyFill="1" applyBorder="1" applyAlignment="1">
      <alignment horizontal="center"/>
      <protection/>
    </xf>
    <xf numFmtId="164" fontId="12" fillId="4" borderId="26" xfId="24" applyFont="1" applyFill="1" applyBorder="1" applyAlignment="1">
      <alignment horizontal="right"/>
      <protection/>
    </xf>
    <xf numFmtId="170" fontId="12" fillId="4" borderId="32" xfId="27" applyNumberFormat="1" applyFont="1" applyFill="1" applyBorder="1" applyAlignment="1" applyProtection="1">
      <alignment horizontal="center"/>
      <protection/>
    </xf>
    <xf numFmtId="164" fontId="10" fillId="5" borderId="33" xfId="24" applyFont="1" applyFill="1" applyBorder="1" applyAlignment="1">
      <alignment horizontal="right"/>
      <protection/>
    </xf>
    <xf numFmtId="164" fontId="11" fillId="5" borderId="22" xfId="24" applyFont="1" applyFill="1" applyBorder="1" applyAlignment="1" applyProtection="1">
      <alignment horizontal="left"/>
      <protection locked="0"/>
    </xf>
    <xf numFmtId="164" fontId="10" fillId="0" borderId="0" xfId="24" applyFont="1" applyAlignment="1">
      <alignment horizontal="center"/>
      <protection/>
    </xf>
    <xf numFmtId="164" fontId="12" fillId="2" borderId="0" xfId="24" applyFont="1" applyFill="1" applyAlignment="1">
      <alignment horizontal="center"/>
      <protection/>
    </xf>
    <xf numFmtId="164" fontId="10" fillId="2" borderId="0" xfId="24" applyFont="1" applyFill="1" applyAlignment="1">
      <alignment horizontal="right"/>
      <protection/>
    </xf>
    <xf numFmtId="167" fontId="11" fillId="3" borderId="34" xfId="24" applyNumberFormat="1" applyFont="1" applyFill="1" applyBorder="1" applyAlignment="1" applyProtection="1">
      <alignment horizontal="center"/>
      <protection locked="0"/>
    </xf>
    <xf numFmtId="164" fontId="12" fillId="4" borderId="33" xfId="24" applyFont="1" applyFill="1" applyBorder="1" applyAlignment="1">
      <alignment horizontal="right"/>
      <protection/>
    </xf>
    <xf numFmtId="164" fontId="12" fillId="4" borderId="0" xfId="24" applyFont="1" applyFill="1" applyAlignment="1">
      <alignment horizontal="center"/>
      <protection/>
    </xf>
    <xf numFmtId="164" fontId="12" fillId="4" borderId="0" xfId="24" applyFont="1" applyFill="1" applyAlignment="1">
      <alignment horizontal="right"/>
      <protection/>
    </xf>
    <xf numFmtId="170" fontId="12" fillId="4" borderId="35" xfId="24" applyNumberFormat="1" applyFont="1" applyFill="1" applyBorder="1" applyAlignment="1">
      <alignment horizontal="center"/>
      <protection/>
    </xf>
    <xf numFmtId="164" fontId="10" fillId="2" borderId="33" xfId="24" applyFont="1" applyFill="1" applyBorder="1" applyAlignment="1">
      <alignment horizontal="right"/>
      <protection/>
    </xf>
    <xf numFmtId="164" fontId="11" fillId="3" borderId="22" xfId="24" applyFont="1" applyFill="1" applyBorder="1" applyAlignment="1" applyProtection="1">
      <alignment horizontal="center"/>
      <protection locked="0"/>
    </xf>
    <xf numFmtId="168" fontId="10" fillId="0" borderId="0" xfId="24" applyNumberFormat="1" applyFont="1" applyAlignment="1">
      <alignment horizontal="center"/>
      <protection/>
    </xf>
    <xf numFmtId="164" fontId="10" fillId="2" borderId="0" xfId="24" applyFont="1" applyFill="1" applyAlignment="1">
      <alignment horizontal="center"/>
      <protection/>
    </xf>
    <xf numFmtId="168" fontId="10" fillId="0" borderId="35" xfId="24" applyNumberFormat="1" applyFont="1" applyBorder="1" applyAlignment="1">
      <alignment horizontal="center"/>
      <protection/>
    </xf>
    <xf numFmtId="165" fontId="12" fillId="4" borderId="0" xfId="27" applyFont="1" applyFill="1" applyBorder="1" applyAlignment="1" applyProtection="1">
      <alignment horizontal="center"/>
      <protection/>
    </xf>
    <xf numFmtId="172" fontId="12" fillId="4" borderId="35" xfId="24" applyNumberFormat="1" applyFont="1" applyFill="1" applyBorder="1" applyAlignment="1">
      <alignment horizontal="center"/>
      <protection/>
    </xf>
    <xf numFmtId="164" fontId="10" fillId="5" borderId="36" xfId="24" applyFont="1" applyFill="1" applyBorder="1" applyAlignment="1">
      <alignment horizontal="right"/>
      <protection/>
    </xf>
    <xf numFmtId="164" fontId="11" fillId="5" borderId="22" xfId="24" applyFont="1" applyFill="1" applyBorder="1" applyAlignment="1" applyProtection="1">
      <alignment horizontal="center"/>
      <protection locked="0"/>
    </xf>
    <xf numFmtId="164" fontId="10" fillId="0" borderId="22" xfId="24" applyFont="1" applyBorder="1" applyAlignment="1">
      <alignment horizontal="center"/>
      <protection/>
    </xf>
    <xf numFmtId="164" fontId="12" fillId="2" borderId="22" xfId="24" applyFont="1" applyFill="1" applyBorder="1" applyAlignment="1">
      <alignment horizontal="center"/>
      <protection/>
    </xf>
    <xf numFmtId="164" fontId="10" fillId="0" borderId="22" xfId="24" applyFont="1" applyBorder="1">
      <alignment/>
      <protection/>
    </xf>
    <xf numFmtId="164" fontId="12" fillId="2" borderId="34" xfId="24" applyFont="1" applyFill="1" applyBorder="1" applyAlignment="1">
      <alignment horizontal="right" vertical="top"/>
      <protection/>
    </xf>
    <xf numFmtId="164" fontId="12" fillId="4" borderId="0" xfId="27" applyNumberFormat="1" applyFont="1" applyFill="1" applyBorder="1" applyAlignment="1" applyProtection="1">
      <alignment horizontal="center"/>
      <protection/>
    </xf>
    <xf numFmtId="173" fontId="12" fillId="4" borderId="35" xfId="27" applyNumberFormat="1" applyFont="1" applyFill="1" applyBorder="1" applyAlignment="1" applyProtection="1">
      <alignment horizontal="center"/>
      <protection/>
    </xf>
    <xf numFmtId="164" fontId="12" fillId="4" borderId="36" xfId="24" applyFont="1" applyFill="1" applyBorder="1" applyAlignment="1">
      <alignment horizontal="right"/>
      <protection/>
    </xf>
    <xf numFmtId="165" fontId="12" fillId="4" borderId="22" xfId="27" applyFont="1" applyFill="1" applyBorder="1" applyAlignment="1" applyProtection="1">
      <alignment horizontal="center"/>
      <protection/>
    </xf>
    <xf numFmtId="164" fontId="12" fillId="4" borderId="22" xfId="24" applyFont="1" applyFill="1" applyBorder="1" applyAlignment="1">
      <alignment horizontal="right"/>
      <protection/>
    </xf>
    <xf numFmtId="173" fontId="12" fillId="4" borderId="34" xfId="27" applyNumberFormat="1" applyFont="1" applyFill="1" applyBorder="1" applyAlignment="1" applyProtection="1">
      <alignment horizontal="center"/>
      <protection/>
    </xf>
    <xf numFmtId="164" fontId="10" fillId="2" borderId="28" xfId="24" applyFont="1" applyFill="1" applyBorder="1" applyAlignment="1">
      <alignment horizontal="right"/>
      <protection/>
    </xf>
    <xf numFmtId="164" fontId="12" fillId="4" borderId="29" xfId="24" applyFont="1" applyFill="1" applyBorder="1" applyAlignment="1" applyProtection="1">
      <alignment horizontal="center"/>
      <protection locked="0"/>
    </xf>
    <xf numFmtId="164" fontId="10" fillId="0" borderId="26" xfId="24" applyFont="1" applyBorder="1" applyAlignment="1">
      <alignment horizontal="center"/>
      <protection/>
    </xf>
    <xf numFmtId="164" fontId="12" fillId="2" borderId="26" xfId="24" applyFont="1" applyFill="1" applyBorder="1">
      <alignment/>
      <protection/>
    </xf>
    <xf numFmtId="164" fontId="12" fillId="4" borderId="30" xfId="24" applyFont="1" applyFill="1" applyBorder="1" applyAlignment="1" applyProtection="1">
      <alignment horizontal="center"/>
      <protection locked="0"/>
    </xf>
    <xf numFmtId="164" fontId="10" fillId="2" borderId="36" xfId="24" applyFont="1" applyFill="1" applyBorder="1" applyAlignment="1">
      <alignment horizontal="right"/>
      <protection/>
    </xf>
    <xf numFmtId="166" fontId="10" fillId="3" borderId="22" xfId="24" applyNumberFormat="1" applyFont="1" applyFill="1" applyBorder="1" applyAlignment="1" applyProtection="1">
      <alignment horizontal="center"/>
      <protection locked="0"/>
    </xf>
    <xf numFmtId="166" fontId="10" fillId="0" borderId="22" xfId="24" applyNumberFormat="1" applyFont="1" applyBorder="1" applyAlignment="1">
      <alignment horizontal="center"/>
      <protection/>
    </xf>
    <xf numFmtId="164" fontId="10" fillId="0" borderId="22" xfId="24" applyFont="1" applyBorder="1" applyAlignment="1">
      <alignment horizontal="right"/>
      <protection/>
    </xf>
    <xf numFmtId="164" fontId="10" fillId="2" borderId="22" xfId="24" applyFont="1" applyFill="1" applyBorder="1" applyAlignment="1">
      <alignment horizontal="right"/>
      <protection/>
    </xf>
    <xf numFmtId="166" fontId="10" fillId="3" borderId="34" xfId="24" applyNumberFormat="1" applyFont="1" applyFill="1" applyBorder="1" applyAlignment="1" applyProtection="1">
      <alignment horizontal="center"/>
      <protection locked="0"/>
    </xf>
    <xf numFmtId="164" fontId="12" fillId="2" borderId="0" xfId="24" applyFont="1" applyFill="1">
      <alignment/>
      <protection/>
    </xf>
    <xf numFmtId="164" fontId="12" fillId="6" borderId="28" xfId="24" applyFont="1" applyFill="1" applyBorder="1" applyAlignment="1">
      <alignment horizontal="right"/>
      <protection/>
    </xf>
    <xf numFmtId="164" fontId="12" fillId="3" borderId="31" xfId="24" applyFont="1" applyFill="1" applyBorder="1">
      <alignment/>
      <protection/>
    </xf>
    <xf numFmtId="164" fontId="10" fillId="3" borderId="30" xfId="24" applyFont="1" applyFill="1" applyBorder="1">
      <alignment/>
      <protection/>
    </xf>
    <xf numFmtId="164" fontId="13" fillId="2" borderId="0" xfId="24" applyFont="1" applyFill="1">
      <alignment/>
      <protection/>
    </xf>
    <xf numFmtId="164" fontId="12" fillId="6" borderId="36" xfId="24" applyFont="1" applyFill="1" applyBorder="1">
      <alignment/>
      <protection/>
    </xf>
    <xf numFmtId="164" fontId="10" fillId="0" borderId="5" xfId="24" applyFont="1" applyBorder="1" applyAlignment="1">
      <alignment horizontal="center" wrapText="1"/>
      <protection/>
    </xf>
    <xf numFmtId="164" fontId="10" fillId="2" borderId="5" xfId="24" applyFont="1" applyFill="1" applyBorder="1" applyAlignment="1">
      <alignment horizontal="center" wrapText="1"/>
      <protection/>
    </xf>
    <xf numFmtId="164" fontId="10" fillId="2" borderId="8" xfId="24" applyFont="1" applyFill="1" applyBorder="1" applyAlignment="1">
      <alignment horizontal="center" wrapText="1"/>
      <protection/>
    </xf>
    <xf numFmtId="164" fontId="10" fillId="0" borderId="0" xfId="24" applyFont="1" applyAlignment="1">
      <alignment horizontal="center" wrapText="1"/>
      <protection/>
    </xf>
    <xf numFmtId="164" fontId="10" fillId="0" borderId="5" xfId="24" applyFont="1" applyBorder="1">
      <alignment/>
      <protection/>
    </xf>
    <xf numFmtId="166" fontId="10" fillId="0" borderId="5" xfId="24" applyNumberFormat="1" applyFont="1" applyBorder="1">
      <alignment/>
      <protection/>
    </xf>
    <xf numFmtId="167" fontId="10" fillId="0" borderId="5" xfId="24" applyNumberFormat="1" applyFont="1" applyBorder="1">
      <alignment/>
      <protection/>
    </xf>
    <xf numFmtId="170" fontId="10" fillId="2" borderId="5" xfId="24" applyNumberFormat="1" applyFont="1" applyFill="1" applyBorder="1" applyAlignment="1">
      <alignment horizontal="center"/>
      <protection/>
    </xf>
    <xf numFmtId="164" fontId="10" fillId="2" borderId="5" xfId="24" applyFont="1" applyFill="1" applyBorder="1" applyAlignment="1">
      <alignment horizontal="center"/>
      <protection/>
    </xf>
    <xf numFmtId="165" fontId="10" fillId="2" borderId="5" xfId="24" applyNumberFormat="1" applyFont="1" applyFill="1" applyBorder="1">
      <alignment/>
      <protection/>
    </xf>
    <xf numFmtId="164" fontId="10" fillId="2" borderId="36" xfId="24" applyFont="1" applyFill="1" applyBorder="1" applyAlignment="1">
      <alignment horizontal="center"/>
      <protection/>
    </xf>
    <xf numFmtId="164" fontId="10" fillId="2" borderId="34" xfId="24" applyFont="1" applyFill="1" applyBorder="1" applyAlignment="1">
      <alignment horizontal="center"/>
      <protection/>
    </xf>
    <xf numFmtId="173" fontId="10" fillId="0" borderId="5" xfId="24" applyNumberFormat="1" applyFont="1" applyBorder="1" applyAlignment="1">
      <alignment horizontal="center"/>
      <protection/>
    </xf>
    <xf numFmtId="164" fontId="12" fillId="0" borderId="0" xfId="24" applyFont="1" applyAlignment="1">
      <alignment horizontal="center"/>
      <protection/>
    </xf>
    <xf numFmtId="164" fontId="12" fillId="0" borderId="5" xfId="24" applyFont="1" applyBorder="1" applyAlignment="1">
      <alignment horizontal="center" wrapText="1"/>
      <protection/>
    </xf>
    <xf numFmtId="164" fontId="12" fillId="0" borderId="5" xfId="24" applyFont="1" applyBorder="1" applyAlignment="1">
      <alignment horizontal="center"/>
      <protection/>
    </xf>
    <xf numFmtId="166" fontId="10" fillId="0" borderId="0" xfId="24" applyNumberFormat="1" applyFont="1">
      <alignment/>
      <protection/>
    </xf>
    <xf numFmtId="167" fontId="11" fillId="0" borderId="7" xfId="24" applyNumberFormat="1" applyFont="1" applyBorder="1">
      <alignment/>
      <protection/>
    </xf>
    <xf numFmtId="164" fontId="11" fillId="0" borderId="31" xfId="24" applyFont="1" applyBorder="1" applyAlignment="1">
      <alignment horizontal="center"/>
      <protection/>
    </xf>
    <xf numFmtId="164" fontId="10" fillId="0" borderId="29" xfId="24" applyFont="1" applyBorder="1" applyAlignment="1">
      <alignment horizontal="center"/>
      <protection/>
    </xf>
    <xf numFmtId="164" fontId="5" fillId="0" borderId="37" xfId="0" applyFont="1" applyBorder="1" applyAlignment="1">
      <alignment/>
    </xf>
    <xf numFmtId="164" fontId="11" fillId="0" borderId="30" xfId="24" applyFont="1" applyBorder="1" applyAlignment="1">
      <alignment horizontal="center"/>
      <protection/>
    </xf>
    <xf numFmtId="164" fontId="2" fillId="0" borderId="38" xfId="26" applyFont="1" applyBorder="1" applyAlignment="1">
      <alignment horizontal="right" wrapText="1"/>
      <protection/>
    </xf>
    <xf numFmtId="167" fontId="2" fillId="0" borderId="0" xfId="22" applyNumberFormat="1">
      <alignment/>
      <protection/>
    </xf>
    <xf numFmtId="164" fontId="10" fillId="0" borderId="5" xfId="24" applyFont="1" applyBorder="1" applyAlignment="1">
      <alignment horizontal="center"/>
      <protection/>
    </xf>
    <xf numFmtId="167" fontId="11" fillId="0" borderId="39" xfId="24" applyNumberFormat="1" applyFont="1" applyBorder="1">
      <alignment/>
      <protection/>
    </xf>
    <xf numFmtId="164" fontId="5" fillId="0" borderId="40" xfId="0" applyFont="1" applyBorder="1" applyAlignment="1">
      <alignment/>
    </xf>
    <xf numFmtId="164" fontId="2" fillId="0" borderId="0" xfId="23" applyAlignment="1">
      <alignment horizontal="right"/>
      <protection/>
    </xf>
    <xf numFmtId="164" fontId="2" fillId="0" borderId="0" xfId="26" applyFont="1" applyAlignment="1">
      <alignment horizontal="right" wrapText="1"/>
      <protection/>
    </xf>
    <xf numFmtId="164" fontId="5" fillId="0" borderId="16" xfId="0" applyFont="1" applyBorder="1" applyAlignment="1">
      <alignment/>
    </xf>
    <xf numFmtId="164" fontId="10" fillId="7" borderId="0" xfId="24" applyFont="1" applyFill="1" applyAlignment="1">
      <alignment horizontal="center"/>
      <protection/>
    </xf>
    <xf numFmtId="164" fontId="10" fillId="7" borderId="0" xfId="24" applyFont="1" applyFill="1" applyBorder="1" applyAlignment="1">
      <alignment horizontal="center"/>
      <protection/>
    </xf>
    <xf numFmtId="170" fontId="10" fillId="0" borderId="0" xfId="27" applyNumberFormat="1" applyFont="1" applyFill="1" applyBorder="1" applyAlignment="1" applyProtection="1">
      <alignment horizontal="center"/>
      <protection/>
    </xf>
    <xf numFmtId="170" fontId="12" fillId="0" borderId="0" xfId="27" applyNumberFormat="1" applyFont="1" applyFill="1" applyBorder="1" applyAlignment="1" applyProtection="1">
      <alignment horizontal="center"/>
      <protection/>
    </xf>
    <xf numFmtId="173" fontId="12" fillId="0" borderId="0" xfId="24" applyNumberFormat="1" applyFont="1" applyAlignment="1">
      <alignment horizontal="center"/>
      <protection/>
    </xf>
  </cellXfs>
  <cellStyles count="14">
    <cellStyle name="Normal" xfId="0"/>
    <cellStyle name="Comma" xfId="15"/>
    <cellStyle name="Comma [0]" xfId="16"/>
    <cellStyle name="Currency" xfId="17"/>
    <cellStyle name="Currency [0]" xfId="18"/>
    <cellStyle name="Percent" xfId="19"/>
    <cellStyle name="Normal 2" xfId="20"/>
    <cellStyle name="Normal 3" xfId="21"/>
    <cellStyle name="Normal 32" xfId="22"/>
    <cellStyle name="Normal 34" xfId="23"/>
    <cellStyle name="Normal 4" xfId="24"/>
    <cellStyle name="Normal_710_raw data_1" xfId="25"/>
    <cellStyle name="Normal_Sheet1" xfId="26"/>
    <cellStyle name="Percent 2"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27</xdr:col>
      <xdr:colOff>0</xdr:colOff>
      <xdr:row>3</xdr:row>
      <xdr:rowOff>9525</xdr:rowOff>
    </xdr:to>
    <xdr:sp fLocksText="0">
      <xdr:nvSpPr>
        <xdr:cNvPr id="1" name="Text 1"/>
        <xdr:cNvSpPr txBox="1">
          <a:spLocks noChangeArrowheads="1"/>
        </xdr:cNvSpPr>
      </xdr:nvSpPr>
      <xdr:spPr>
        <a:xfrm>
          <a:off x="0" y="0"/>
          <a:ext cx="7153275" cy="295275"/>
        </a:xfrm>
        <a:prstGeom prst="rect">
          <a:avLst/>
        </a:prstGeom>
        <a:solidFill>
          <a:srgbClr val="FFFFFF"/>
        </a:solidFill>
        <a:ln w="9360" cmpd="sng">
          <a:solidFill>
            <a:srgbClr val="000000"/>
          </a:solidFill>
          <a:headEnd type="none"/>
          <a:tailEnd type="none"/>
        </a:ln>
      </xdr:spPr>
      <xdr:txBody>
        <a:bodyPr vertOverflow="clip" wrap="square" lIns="27360" tIns="22680" rIns="27360" bIns="0"/>
        <a:p>
          <a:pPr algn="ctr">
            <a:defRPr/>
          </a:pPr>
          <a:r>
            <a:rPr lang="en-US" cap="none" sz="900" b="1" i="0" u="none" baseline="0">
              <a:solidFill>
                <a:srgbClr val="000000"/>
              </a:solidFill>
              <a:latin typeface="Arial"/>
              <a:ea typeface="Arial"/>
              <a:cs typeface="Arial"/>
            </a:rPr>
            <a:t>ALASKA DEPARTMENT OF FISH AND GAME- COMMERCIAL FISHERIES  DIVISION
</a:t>
          </a:r>
          <a:r>
            <a:rPr lang="en-US" cap="none" sz="900" b="1" i="1" u="none" baseline="0">
              <a:solidFill>
                <a:srgbClr val="000000"/>
              </a:solidFill>
              <a:latin typeface="Arial"/>
              <a:ea typeface="Arial"/>
              <a:cs typeface="Arial"/>
            </a:rPr>
            <a:t>MARK TAG AGE LAB: AGE DETERMINATION UNIT    </a:t>
          </a:r>
          <a:r>
            <a:rPr lang="en-US" cap="none" sz="900" b="1" i="0" u="none" baseline="0">
              <a:solidFill>
                <a:srgbClr val="000000"/>
              </a:solidFill>
              <a:latin typeface="Arial"/>
              <a:ea typeface="Arial"/>
              <a:cs typeface="Arial"/>
            </a:rPr>
            <a:t>PRECISION WORKSHEET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_LAB%20OPERATIONS%20-%20authorized%20access%20only\GROUNDFISH\3-QUALITY%20CONTROL_all%20groundfish\99_XPTSHEE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5S143km"/>
      <sheetName val="98LC1_145RY"/>
      <sheetName val="98LC547_145RY"/>
      <sheetName val="98LC547_110RY"/>
      <sheetName val="98LC548_147RY"/>
      <sheetName val="97LC348_145RY"/>
      <sheetName val="97PW01_270CM"/>
      <sheetName val="97PW32_270CM"/>
      <sheetName val="97PW33_270CM"/>
      <sheetName val="97PW34_270CM"/>
      <sheetName val="97PW35_270CM"/>
      <sheetName val="97PW36_270CM"/>
      <sheetName val="97PW37_270CM"/>
      <sheetName val="97PW38_270CM"/>
      <sheetName val="97PW39_110CM"/>
      <sheetName val="97PW39_270CM"/>
      <sheetName val="97PW40_270CM"/>
      <sheetName val="97PW41_110CM"/>
      <sheetName val="97PW41_270CM"/>
      <sheetName val="97PW42_110CM"/>
      <sheetName val="97PW42_270CM"/>
      <sheetName val="97PW43_270CM"/>
      <sheetName val="97PW44_270CM"/>
      <sheetName val="97PW45_270CM"/>
      <sheetName val="97PW46_270CM"/>
      <sheetName val="97PW47_270CM"/>
      <sheetName val="97PW48_270CM"/>
      <sheetName val="97PW49_270CM"/>
      <sheetName val="97PW50_270CM"/>
      <sheetName val="97PW51_270CM"/>
      <sheetName val="97PW52_270CM"/>
      <sheetName val="97PW55_110CM"/>
      <sheetName val="97PW55_270CM"/>
      <sheetName val="97PW56_270CM"/>
      <sheetName val="97PW57_270CM"/>
      <sheetName val="97PW58_270CM"/>
      <sheetName val="97PW59_270CM"/>
      <sheetName val="97PW60_270CM"/>
      <sheetName val="97PW61_270CM"/>
      <sheetName val="97PW62_270CM"/>
      <sheetName val="97PW63_270CM"/>
      <sheetName val="97PW64_270CM"/>
      <sheetName val="97PW65_270CM"/>
      <sheetName val="97PW66_270CM"/>
      <sheetName val="97PW67_110CM"/>
      <sheetName val="97PW67_270CM"/>
      <sheetName val="97PW68_110CM"/>
      <sheetName val="97PW68_270CM"/>
      <sheetName val="97PW69_110CM"/>
      <sheetName val="97PW69_270CM"/>
      <sheetName val="97PW70_110CM"/>
      <sheetName val="97PW70_270CM"/>
      <sheetName val="97PW71_270CM"/>
      <sheetName val="97PW72_270CM"/>
      <sheetName val="97PW73_110CM"/>
      <sheetName val="97PW73_270CM"/>
      <sheetName val="97PW74_270CM"/>
      <sheetName val="97PW75_110CM"/>
      <sheetName val="97PW75_270CM"/>
      <sheetName val="97PW76_110CM"/>
      <sheetName val="97PW76_270CM"/>
      <sheetName val="97PW77_110CM"/>
      <sheetName val="97PW77_270CM"/>
      <sheetName val="97PW78_110CM"/>
      <sheetName val="97PW78_270CM"/>
      <sheetName val="97PW79_110CM"/>
      <sheetName val="97PW79_270CM"/>
      <sheetName val="97PW80_110CM"/>
      <sheetName val="97PW80_270CM"/>
      <sheetName val="97PW81_270CM"/>
      <sheetName val="97PW82_270CM"/>
      <sheetName val="97PW83_110CM"/>
      <sheetName val="97PW83_270CM"/>
      <sheetName val="97PW84_270CM"/>
      <sheetName val="97PW85_270CM"/>
      <sheetName val="97PW87_110CM"/>
      <sheetName val="97PW87_270CM"/>
      <sheetName val="97PW88_110CM"/>
      <sheetName val="97PW88_270CM"/>
      <sheetName val="97PW91_110CM"/>
      <sheetName val="97PW91_270CM"/>
      <sheetName val="97PW92_110CM"/>
      <sheetName val="97PW92_270CM"/>
      <sheetName val="97PW93_110CM"/>
      <sheetName val="97PW93_270CM"/>
      <sheetName val="97PW94_110CM"/>
      <sheetName val="97PW94_270CM"/>
      <sheetName val="97PW95_110CM"/>
      <sheetName val="97PW95_270CM"/>
      <sheetName val="97PW96_110CM"/>
      <sheetName val="97PW96_270CM"/>
      <sheetName val="97PW97_110CM"/>
      <sheetName val="97PW99_110CM"/>
      <sheetName val="97PW99_270CM"/>
      <sheetName val="97PW100_270CM"/>
      <sheetName val="97PW101_110CM"/>
      <sheetName val="97PW101_270CM"/>
      <sheetName val="97PW104_110CM"/>
      <sheetName val="97PW104_270CM"/>
      <sheetName val="97PW105_110CM"/>
      <sheetName val="97PW105_270CM"/>
      <sheetName val="97PW106_110CM"/>
      <sheetName val="97PW110_270CM"/>
      <sheetName val="97PW111_270CM"/>
      <sheetName val="97PW113_270CM"/>
      <sheetName val="97PW114_270CM"/>
      <sheetName val="97PW115_110CM"/>
      <sheetName val="97PW116_110CM"/>
      <sheetName val="97PW116_270CM"/>
      <sheetName val="97PW117_270CM"/>
      <sheetName val="97PW118_110CM"/>
      <sheetName val="97PW118_270CM"/>
      <sheetName val="93CI11_110CM"/>
      <sheetName val="93CI12_110CM"/>
      <sheetName val="93CI42_110CM"/>
      <sheetName val="93CI44_110CM"/>
      <sheetName val="93CI47_110CM"/>
      <sheetName val="93CI48_110CM"/>
      <sheetName val="93CI50_110CM"/>
      <sheetName val="93CI53_110CM"/>
      <sheetName val="93CI54_110CM"/>
      <sheetName val="93CI55_110CM"/>
      <sheetName val="93PW69_110RY"/>
      <sheetName val="97LC379_145RY"/>
      <sheetName val="98LC63_145JB"/>
      <sheetName val="98LC64_145JB"/>
      <sheetName val="98LC65_145JB"/>
      <sheetName val="98LC66_145JB"/>
      <sheetName val="98LC66_147JB"/>
      <sheetName val="98LC83_145JB"/>
      <sheetName val="98LC82_145JB"/>
      <sheetName val="98LC1_145RYKM"/>
      <sheetName val="98LC547_145RYKM"/>
      <sheetName val="98LC548_145RYKM"/>
      <sheetName val="98LC548_147RYKM "/>
      <sheetName val="98LC548_110 RYKM "/>
      <sheetName val="97LC357_145ABKM"/>
      <sheetName val="97LC357_147ABKM"/>
      <sheetName val="98PW10_270WD"/>
      <sheetName val="98PW11_270WD"/>
      <sheetName val="98PW12_270WD"/>
      <sheetName val="98PW30_110WD"/>
      <sheetName val="98PW35_110WD"/>
      <sheetName val="97LC354_145CJMKM"/>
      <sheetName val="98PW37_110WD"/>
      <sheetName val="98PW38_110WD"/>
      <sheetName val="98PW39_110WD"/>
      <sheetName val="98JC240_130RY"/>
      <sheetName val="98JC232_130RY"/>
      <sheetName val="97LC40_130RY"/>
      <sheetName val="97LC387_145RY"/>
      <sheetName val="97LC386_145RY"/>
      <sheetName val="99LC4_130RY"/>
      <sheetName val="99LC16_130RY"/>
      <sheetName val="99LC45_130RY"/>
      <sheetName val="99LC4_145RY"/>
      <sheetName val="97LC351_145RY"/>
      <sheetName val="98LC84_145JBRY"/>
      <sheetName val="97LC367_145RY"/>
      <sheetName val="93CI41_110CMKM"/>
      <sheetName val="93CI 42_110CJM"/>
      <sheetName val="95CI 22_270WD"/>
      <sheetName val="95CI 23_270WD"/>
      <sheetName val="97LC359_145RY"/>
      <sheetName val="97LC350_145RY"/>
      <sheetName val="97LC46_147RY"/>
      <sheetName val="98LC65_130RY"/>
      <sheetName val="95CI 25_154WD"/>
      <sheetName val="95CI 25_110WD"/>
      <sheetName val="95CI 24_110WD"/>
      <sheetName val="95CI 26_110WD"/>
      <sheetName val="95CI 24_270WD"/>
      <sheetName val="95CI 27_110WD"/>
      <sheetName val="95CI 27_270WD"/>
      <sheetName val="95CI 28_270WD"/>
      <sheetName val="98JC156 (2nd PT)_130RY"/>
      <sheetName val="99LC45 (2nd PT)_130RY"/>
      <sheetName val="98JC240 (2nd PT)_130RY"/>
      <sheetName val="99LC4 (2ndPT)_130RY"/>
      <sheetName val="99LC16 (2nd PT)_130RY"/>
      <sheetName val="95CI 29_110WD"/>
      <sheetName val="95CI 29_270WD"/>
      <sheetName val="95CI 30_110WD"/>
      <sheetName val="95CI 30_270WD"/>
      <sheetName val="98PW1_270WD"/>
      <sheetName val="98PW2_270WD"/>
      <sheetName val="98PW3_270WD"/>
      <sheetName val="98PW4_270WD"/>
      <sheetName val="98PW5_270WD"/>
      <sheetName val="98PW6_270WD "/>
      <sheetName val="98PW7_270WD"/>
      <sheetName val="98PW8_270WD "/>
      <sheetName val="98PW9_270WD"/>
      <sheetName val="95CI 62_110WD"/>
      <sheetName val="95CI 60_110WD"/>
      <sheetName val="95CI 65_110WD"/>
      <sheetName val="95CI 69_110WD"/>
      <sheetName val="95CI 75_110WD"/>
      <sheetName val="95CI 77_110WD"/>
      <sheetName val="95CI 76_110WD"/>
      <sheetName val="95CI 59_110WD"/>
      <sheetName val="89CI 7_270WD"/>
      <sheetName val="98CI34_110WD"/>
      <sheetName val="98CI34_270WD"/>
      <sheetName val="98CI 14_110WD"/>
      <sheetName val="98CI 37_110WD"/>
      <sheetName val="98CI 37_270WD"/>
      <sheetName val="98CI 32_110WD"/>
      <sheetName val="98CI 32_270WD"/>
      <sheetName val="SPECIES_CODES"/>
    </sheetNames>
    <sheetDataSet>
      <sheetData sheetId="209">
        <row r="2">
          <cell r="A2">
            <v>100</v>
          </cell>
          <cell r="B2" t="str">
            <v>Groundfish, Gen. </v>
          </cell>
        </row>
        <row r="3">
          <cell r="A3">
            <v>110</v>
          </cell>
          <cell r="B3" t="str">
            <v>Pacific Cod </v>
          </cell>
        </row>
        <row r="4">
          <cell r="A4">
            <v>120</v>
          </cell>
          <cell r="B4" t="str">
            <v>Flounder, Gen. </v>
          </cell>
        </row>
        <row r="5">
          <cell r="A5">
            <v>121</v>
          </cell>
          <cell r="B5" t="str">
            <v>Arrowtooth flounder</v>
          </cell>
        </row>
        <row r="6">
          <cell r="A6">
            <v>122</v>
          </cell>
          <cell r="B6" t="str">
            <v>Flathead Sole</v>
          </cell>
        </row>
        <row r="7">
          <cell r="A7">
            <v>123</v>
          </cell>
          <cell r="B7" t="str">
            <v>Rock Sole</v>
          </cell>
        </row>
        <row r="8">
          <cell r="A8">
            <v>124</v>
          </cell>
          <cell r="B8" t="str">
            <v>Dover Sole</v>
          </cell>
        </row>
        <row r="9">
          <cell r="A9">
            <v>125</v>
          </cell>
          <cell r="B9" t="str">
            <v>Rex Sole</v>
          </cell>
        </row>
        <row r="10">
          <cell r="A10">
            <v>126</v>
          </cell>
          <cell r="B10" t="str">
            <v>Butter Sole</v>
          </cell>
        </row>
        <row r="11">
          <cell r="A11">
            <v>127</v>
          </cell>
          <cell r="B11" t="str">
            <v>Yellowfin Sole</v>
          </cell>
        </row>
        <row r="12">
          <cell r="A12">
            <v>128</v>
          </cell>
          <cell r="B12" t="str">
            <v>English Sole</v>
          </cell>
        </row>
        <row r="13">
          <cell r="A13">
            <v>129</v>
          </cell>
          <cell r="B13" t="str">
            <v>Starry flounder</v>
          </cell>
        </row>
        <row r="14">
          <cell r="A14">
            <v>130</v>
          </cell>
          <cell r="B14" t="str">
            <v>Lingcod </v>
          </cell>
        </row>
        <row r="15">
          <cell r="A15">
            <v>131</v>
          </cell>
          <cell r="B15" t="str">
            <v>Petrale Sole</v>
          </cell>
        </row>
        <row r="16">
          <cell r="A16">
            <v>132</v>
          </cell>
          <cell r="B16" t="str">
            <v>Sand Sole</v>
          </cell>
        </row>
        <row r="17">
          <cell r="A17">
            <v>133</v>
          </cell>
          <cell r="B17" t="str">
            <v>Ak.Plaice </v>
          </cell>
        </row>
        <row r="18">
          <cell r="A18">
            <v>134</v>
          </cell>
          <cell r="B18" t="str">
            <v>Greenland turbot </v>
          </cell>
        </row>
        <row r="19">
          <cell r="A19">
            <v>135</v>
          </cell>
          <cell r="B19" t="str">
            <v>Greenstripe Rockfish</v>
          </cell>
        </row>
        <row r="20">
          <cell r="A20">
            <v>136</v>
          </cell>
          <cell r="B20" t="str">
            <v>Northern Rockfish</v>
          </cell>
        </row>
        <row r="21">
          <cell r="A21">
            <v>137</v>
          </cell>
          <cell r="B21" t="str">
            <v>Bocaccio Rockfish</v>
          </cell>
        </row>
        <row r="22">
          <cell r="A22">
            <v>138</v>
          </cell>
          <cell r="B22" t="str">
            <v>Copper Rockfish</v>
          </cell>
        </row>
        <row r="23">
          <cell r="A23">
            <v>139</v>
          </cell>
          <cell r="B23" t="str">
            <v>Other Rockfish</v>
          </cell>
        </row>
        <row r="24">
          <cell r="A24">
            <v>140</v>
          </cell>
          <cell r="B24" t="str">
            <v>Red Rockfish</v>
          </cell>
        </row>
        <row r="25">
          <cell r="A25">
            <v>141</v>
          </cell>
          <cell r="B25" t="str">
            <v>P.Ocean Perch  </v>
          </cell>
        </row>
        <row r="26">
          <cell r="A26">
            <v>142</v>
          </cell>
          <cell r="B26" t="str">
            <v>Black Rockfish</v>
          </cell>
        </row>
        <row r="27">
          <cell r="A27">
            <v>143</v>
          </cell>
          <cell r="B27" t="str">
            <v>Thornyhead Rockfish</v>
          </cell>
        </row>
        <row r="28">
          <cell r="A28">
            <v>144</v>
          </cell>
          <cell r="B28" t="str">
            <v>Unspec. Slope Rockfish</v>
          </cell>
        </row>
        <row r="29">
          <cell r="A29">
            <v>145</v>
          </cell>
          <cell r="B29" t="str">
            <v>Yelloweye Rockfish</v>
          </cell>
        </row>
        <row r="30">
          <cell r="A30">
            <v>146</v>
          </cell>
          <cell r="B30" t="str">
            <v>Canary Rockfish</v>
          </cell>
        </row>
        <row r="31">
          <cell r="A31">
            <v>147</v>
          </cell>
          <cell r="B31" t="str">
            <v>Quillback Rockfish</v>
          </cell>
        </row>
        <row r="32">
          <cell r="A32">
            <v>148</v>
          </cell>
          <cell r="B32" t="str">
            <v>Tiger Rockfish</v>
          </cell>
        </row>
        <row r="33">
          <cell r="A33">
            <v>149</v>
          </cell>
          <cell r="B33" t="str">
            <v>China Rockfish</v>
          </cell>
        </row>
        <row r="34">
          <cell r="A34">
            <v>150</v>
          </cell>
          <cell r="B34" t="str">
            <v>Rosethorn Rockfish</v>
          </cell>
        </row>
        <row r="35">
          <cell r="A35">
            <v>151</v>
          </cell>
          <cell r="B35" t="str">
            <v>Rougheye Rockfish</v>
          </cell>
        </row>
        <row r="36">
          <cell r="A36">
            <v>152</v>
          </cell>
          <cell r="B36" t="str">
            <v>Shortraker Rockfish</v>
          </cell>
        </row>
        <row r="37">
          <cell r="A37">
            <v>153</v>
          </cell>
          <cell r="B37" t="str">
            <v>Redbanded Rockfish</v>
          </cell>
        </row>
        <row r="38">
          <cell r="A38">
            <v>154</v>
          </cell>
          <cell r="B38" t="str">
            <v>Dusky Rockfish</v>
          </cell>
        </row>
        <row r="39">
          <cell r="A39">
            <v>155</v>
          </cell>
          <cell r="B39" t="str">
            <v>Yellowtail Rockfish</v>
          </cell>
        </row>
        <row r="40">
          <cell r="A40">
            <v>156</v>
          </cell>
          <cell r="B40" t="str">
            <v>Widow Rockfish</v>
          </cell>
        </row>
        <row r="41">
          <cell r="A41">
            <v>157</v>
          </cell>
          <cell r="B41" t="str">
            <v>Silvergray Rockfish</v>
          </cell>
        </row>
        <row r="42">
          <cell r="A42">
            <v>158</v>
          </cell>
          <cell r="B42" t="str">
            <v>Redstripe Rockfish</v>
          </cell>
        </row>
        <row r="43">
          <cell r="A43">
            <v>159</v>
          </cell>
          <cell r="B43" t="str">
            <v>Darkblotched Rockfish</v>
          </cell>
        </row>
        <row r="44">
          <cell r="A44">
            <v>166</v>
          </cell>
          <cell r="B44" t="str">
            <v>Sharpchin Rockfish</v>
          </cell>
        </row>
        <row r="45">
          <cell r="A45">
            <v>167</v>
          </cell>
          <cell r="B45" t="str">
            <v>Blue Rockfish</v>
          </cell>
        </row>
        <row r="46">
          <cell r="A46">
            <v>168</v>
          </cell>
          <cell r="B46" t="str">
            <v>Unspec.Demersal Rockfish</v>
          </cell>
        </row>
        <row r="47">
          <cell r="A47">
            <v>169</v>
          </cell>
          <cell r="B47" t="str">
            <v>Unspec.Pelagic Rockfish</v>
          </cell>
        </row>
        <row r="48">
          <cell r="A48">
            <v>175</v>
          </cell>
          <cell r="B48" t="str">
            <v>Yellowmouth Rockfish</v>
          </cell>
        </row>
        <row r="49">
          <cell r="A49">
            <v>190</v>
          </cell>
          <cell r="B49" t="str">
            <v>Gen. Greenling</v>
          </cell>
        </row>
        <row r="50">
          <cell r="A50">
            <v>191</v>
          </cell>
          <cell r="B50" t="str">
            <v>Rock Greenling</v>
          </cell>
        </row>
        <row r="51">
          <cell r="A51">
            <v>192</v>
          </cell>
          <cell r="B51" t="str">
            <v>Whitespot Greenling</v>
          </cell>
        </row>
        <row r="52">
          <cell r="A52">
            <v>193</v>
          </cell>
          <cell r="B52" t="str">
            <v>Atka Mackerel Greenling</v>
          </cell>
        </row>
        <row r="53">
          <cell r="A53">
            <v>200</v>
          </cell>
          <cell r="B53" t="str">
            <v>Halibut </v>
          </cell>
        </row>
        <row r="54">
          <cell r="A54">
            <v>250</v>
          </cell>
          <cell r="B54" t="str">
            <v>P. Tomcod </v>
          </cell>
        </row>
        <row r="55">
          <cell r="A55">
            <v>260</v>
          </cell>
          <cell r="B55" t="str">
            <v>Longfin Cod </v>
          </cell>
        </row>
        <row r="56">
          <cell r="A56">
            <v>270</v>
          </cell>
          <cell r="B56" t="str">
            <v>Pollock</v>
          </cell>
        </row>
        <row r="57">
          <cell r="A57">
            <v>691</v>
          </cell>
          <cell r="B57" t="str">
            <v>Spiny Dogfish </v>
          </cell>
        </row>
        <row r="58">
          <cell r="A58">
            <v>710</v>
          </cell>
          <cell r="B58" t="str">
            <v>Sablefish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121"/>
  <sheetViews>
    <sheetView tabSelected="1" workbookViewId="0" topLeftCell="A3">
      <selection activeCell="G17" sqref="G17"/>
    </sheetView>
  </sheetViews>
  <sheetFormatPr defaultColWidth="9.33203125" defaultRowHeight="20.25" customHeight="1"/>
  <cols>
    <col min="1" max="1" width="14.33203125" style="1" customWidth="1"/>
    <col min="2" max="2" width="22.5" style="1" customWidth="1"/>
    <col min="3" max="3" width="14.16015625" style="1" customWidth="1"/>
    <col min="4" max="4" width="16.5" style="1" customWidth="1"/>
    <col min="5" max="6" width="14.16015625" style="1" customWidth="1"/>
    <col min="7" max="7" width="18.66015625" style="1" customWidth="1"/>
    <col min="8" max="8" width="23.83203125" style="1" customWidth="1"/>
    <col min="9" max="16384" width="9.33203125" style="1" customWidth="1"/>
  </cols>
  <sheetData>
    <row r="1" spans="1:8" s="3" customFormat="1" ht="14.25" customHeight="1">
      <c r="A1" s="2" t="s">
        <v>0</v>
      </c>
      <c r="B1" s="2"/>
      <c r="C1" s="2"/>
      <c r="D1" s="2"/>
      <c r="E1" s="2"/>
      <c r="F1" s="2"/>
      <c r="G1" s="2"/>
      <c r="H1" s="2"/>
    </row>
    <row r="2" spans="1:8" ht="16.5" customHeight="1">
      <c r="A2" s="4" t="s">
        <v>1</v>
      </c>
      <c r="B2" s="4"/>
      <c r="C2" s="4"/>
      <c r="D2" s="4"/>
      <c r="E2" s="4"/>
      <c r="F2" s="4"/>
      <c r="G2" s="4"/>
      <c r="H2" s="4"/>
    </row>
    <row r="3" spans="1:8" ht="6.75" customHeight="1">
      <c r="A3" s="5"/>
      <c r="H3" s="6"/>
    </row>
    <row r="4" spans="1:8" s="10" customFormat="1" ht="15" customHeight="1">
      <c r="A4" s="7"/>
      <c r="B4" s="8" t="s">
        <v>2</v>
      </c>
      <c r="C4" s="9" t="s">
        <v>3</v>
      </c>
      <c r="D4" s="9"/>
      <c r="F4" s="8" t="s">
        <v>4</v>
      </c>
      <c r="G4" s="11" t="s">
        <v>5</v>
      </c>
      <c r="H4" s="11"/>
    </row>
    <row r="5" spans="1:8" s="10" customFormat="1" ht="15" customHeight="1">
      <c r="A5" s="7"/>
      <c r="B5" s="8" t="s">
        <v>6</v>
      </c>
      <c r="C5" s="12">
        <v>2018</v>
      </c>
      <c r="D5" s="12"/>
      <c r="F5" s="8" t="s">
        <v>7</v>
      </c>
      <c r="G5" s="11"/>
      <c r="H5" s="11"/>
    </row>
    <row r="6" spans="1:8" s="10" customFormat="1" ht="15" customHeight="1">
      <c r="A6" s="7"/>
      <c r="B6" s="8" t="s">
        <v>8</v>
      </c>
      <c r="C6" s="9" t="s">
        <v>9</v>
      </c>
      <c r="D6" s="9"/>
      <c r="F6" s="8" t="s">
        <v>10</v>
      </c>
      <c r="G6" s="11" t="s">
        <v>11</v>
      </c>
      <c r="H6" s="11"/>
    </row>
    <row r="7" spans="1:8" s="10" customFormat="1" ht="15" customHeight="1">
      <c r="A7" s="7"/>
      <c r="B7" s="8" t="s">
        <v>12</v>
      </c>
      <c r="C7" s="13" t="s">
        <v>13</v>
      </c>
      <c r="D7" s="13"/>
      <c r="F7" s="8" t="s">
        <v>14</v>
      </c>
      <c r="G7" s="11"/>
      <c r="H7" s="11"/>
    </row>
    <row r="8" spans="1:8" s="10" customFormat="1" ht="15" customHeight="1">
      <c r="A8" s="7"/>
      <c r="B8" s="8" t="s">
        <v>15</v>
      </c>
      <c r="C8" s="13" t="s">
        <v>16</v>
      </c>
      <c r="D8" s="13"/>
      <c r="F8" s="8" t="s">
        <v>17</v>
      </c>
      <c r="G8" s="11" t="s">
        <v>18</v>
      </c>
      <c r="H8" s="11"/>
    </row>
    <row r="9" spans="1:8" s="10" customFormat="1" ht="15" customHeight="1">
      <c r="A9" s="7"/>
      <c r="B9" s="8" t="s">
        <v>19</v>
      </c>
      <c r="C9" s="14"/>
      <c r="D9" s="14"/>
      <c r="F9" s="8" t="s">
        <v>20</v>
      </c>
      <c r="G9" s="15">
        <v>100</v>
      </c>
      <c r="H9" s="15"/>
    </row>
    <row r="10" spans="1:8" s="10" customFormat="1" ht="15" customHeight="1">
      <c r="A10" s="7"/>
      <c r="B10" s="8" t="s">
        <v>21</v>
      </c>
      <c r="C10" s="16"/>
      <c r="D10" s="16"/>
      <c r="F10" s="8" t="s">
        <v>22</v>
      </c>
      <c r="G10" s="15">
        <v>2</v>
      </c>
      <c r="H10" s="15"/>
    </row>
    <row r="11" spans="1:8" ht="11.25" customHeight="1">
      <c r="A11" s="17"/>
      <c r="B11" s="18"/>
      <c r="C11" s="18"/>
      <c r="D11" s="18"/>
      <c r="E11" s="18"/>
      <c r="F11" s="18"/>
      <c r="G11" s="18"/>
      <c r="H11" s="19"/>
    </row>
    <row r="12" spans="1:8" s="10" customFormat="1" ht="20.25" customHeight="1">
      <c r="A12" s="20" t="s">
        <v>23</v>
      </c>
      <c r="B12" s="21" t="s">
        <v>24</v>
      </c>
      <c r="C12" s="22" t="s">
        <v>25</v>
      </c>
      <c r="D12" s="23" t="s">
        <v>25</v>
      </c>
      <c r="E12" s="23" t="s">
        <v>25</v>
      </c>
      <c r="F12" s="23" t="s">
        <v>25</v>
      </c>
      <c r="G12" s="24" t="s">
        <v>25</v>
      </c>
      <c r="H12" s="25" t="s">
        <v>26</v>
      </c>
    </row>
    <row r="13" spans="1:8" s="10" customFormat="1" ht="18.75" customHeight="1">
      <c r="A13" s="26" t="s">
        <v>27</v>
      </c>
      <c r="B13" s="27" t="s">
        <v>28</v>
      </c>
      <c r="C13" s="28" t="s">
        <v>29</v>
      </c>
      <c r="D13" s="29" t="s">
        <v>30</v>
      </c>
      <c r="E13" s="29"/>
      <c r="F13" s="29"/>
      <c r="G13" s="30"/>
      <c r="H13" s="31" t="s">
        <v>31</v>
      </c>
    </row>
    <row r="14" spans="1:9" ht="16.5" customHeight="1">
      <c r="A14" s="32">
        <v>1</v>
      </c>
      <c r="B14" s="33"/>
      <c r="C14" s="34">
        <v>47</v>
      </c>
      <c r="D14" s="35">
        <v>45</v>
      </c>
      <c r="E14" s="34"/>
      <c r="F14" s="34"/>
      <c r="G14" s="32"/>
      <c r="H14" s="32" t="s">
        <v>32</v>
      </c>
      <c r="I14" s="36"/>
    </row>
    <row r="15" spans="1:9" ht="16.5" customHeight="1">
      <c r="A15" s="32">
        <v>2</v>
      </c>
      <c r="B15" s="33"/>
      <c r="C15" s="34">
        <v>40</v>
      </c>
      <c r="D15" s="35">
        <v>43</v>
      </c>
      <c r="E15" s="34"/>
      <c r="F15" s="34"/>
      <c r="G15" s="32"/>
      <c r="H15" s="32" t="s">
        <v>33</v>
      </c>
      <c r="I15" s="36"/>
    </row>
    <row r="16" spans="1:9" ht="16.5" customHeight="1">
      <c r="A16" s="32">
        <v>3</v>
      </c>
      <c r="B16" s="33"/>
      <c r="C16" s="34">
        <v>20</v>
      </c>
      <c r="D16" s="35">
        <v>19</v>
      </c>
      <c r="E16" s="34"/>
      <c r="F16" s="34"/>
      <c r="G16" s="32"/>
      <c r="H16" s="32" t="s">
        <v>34</v>
      </c>
      <c r="I16" s="36"/>
    </row>
    <row r="17" spans="1:9" ht="16.5" customHeight="1">
      <c r="A17" s="32">
        <v>4</v>
      </c>
      <c r="B17" s="33"/>
      <c r="C17" s="34">
        <v>27</v>
      </c>
      <c r="D17" s="35">
        <v>25</v>
      </c>
      <c r="E17" s="34"/>
      <c r="F17" s="34"/>
      <c r="G17" s="32"/>
      <c r="H17" s="32" t="s">
        <v>35</v>
      </c>
      <c r="I17" s="36"/>
    </row>
    <row r="18" spans="1:9" ht="16.5" customHeight="1">
      <c r="A18" s="32">
        <v>5</v>
      </c>
      <c r="B18" s="33"/>
      <c r="C18" s="34">
        <v>12</v>
      </c>
      <c r="D18" s="35">
        <v>12</v>
      </c>
      <c r="E18" s="34"/>
      <c r="F18" s="34"/>
      <c r="G18" s="32"/>
      <c r="H18" s="32" t="s">
        <v>36</v>
      </c>
      <c r="I18" s="36"/>
    </row>
    <row r="19" spans="1:9" ht="16.5" customHeight="1">
      <c r="A19" s="32">
        <v>6</v>
      </c>
      <c r="B19" s="33"/>
      <c r="C19" s="34">
        <v>43</v>
      </c>
      <c r="D19" s="35">
        <v>43</v>
      </c>
      <c r="E19" s="34"/>
      <c r="F19" s="34"/>
      <c r="G19" s="32"/>
      <c r="H19" s="32" t="s">
        <v>37</v>
      </c>
      <c r="I19" s="36"/>
    </row>
    <row r="20" spans="1:9" ht="16.5" customHeight="1">
      <c r="A20" s="32">
        <v>7</v>
      </c>
      <c r="B20" s="33"/>
      <c r="C20" s="34">
        <v>25</v>
      </c>
      <c r="D20" s="35">
        <v>25</v>
      </c>
      <c r="E20" s="34"/>
      <c r="F20" s="34"/>
      <c r="G20" s="32"/>
      <c r="H20" s="32" t="s">
        <v>38</v>
      </c>
      <c r="I20" s="36"/>
    </row>
    <row r="21" spans="1:9" ht="16.5" customHeight="1">
      <c r="A21" s="32">
        <v>8</v>
      </c>
      <c r="B21" s="33"/>
      <c r="C21" s="34">
        <v>28</v>
      </c>
      <c r="D21" s="35">
        <v>26</v>
      </c>
      <c r="E21" s="34"/>
      <c r="F21" s="34"/>
      <c r="G21" s="32"/>
      <c r="H21" s="32" t="s">
        <v>39</v>
      </c>
      <c r="I21" s="36"/>
    </row>
    <row r="22" spans="1:9" ht="16.5" customHeight="1">
      <c r="A22" s="32">
        <v>9</v>
      </c>
      <c r="B22" s="33"/>
      <c r="C22" s="34">
        <v>43</v>
      </c>
      <c r="D22" s="35">
        <v>43</v>
      </c>
      <c r="E22" s="34"/>
      <c r="F22" s="34"/>
      <c r="G22" s="32"/>
      <c r="H22" s="32" t="s">
        <v>40</v>
      </c>
      <c r="I22" s="36"/>
    </row>
    <row r="23" spans="1:9" ht="16.5" customHeight="1">
      <c r="A23" s="32">
        <v>10</v>
      </c>
      <c r="B23" s="33"/>
      <c r="C23" s="34">
        <v>26</v>
      </c>
      <c r="D23" s="35">
        <v>25</v>
      </c>
      <c r="E23" s="34"/>
      <c r="F23" s="34"/>
      <c r="G23" s="32"/>
      <c r="H23" s="32" t="s">
        <v>41</v>
      </c>
      <c r="I23" s="36"/>
    </row>
    <row r="24" spans="1:9" ht="16.5" customHeight="1">
      <c r="A24" s="32">
        <v>11</v>
      </c>
      <c r="B24" s="33"/>
      <c r="C24" s="34">
        <v>34</v>
      </c>
      <c r="D24" s="35">
        <v>35</v>
      </c>
      <c r="E24" s="34"/>
      <c r="F24" s="34"/>
      <c r="G24" s="32"/>
      <c r="H24" s="32" t="s">
        <v>42</v>
      </c>
      <c r="I24" s="36"/>
    </row>
    <row r="25" spans="1:9" ht="16.5" customHeight="1">
      <c r="A25" s="32">
        <v>12</v>
      </c>
      <c r="B25" s="33"/>
      <c r="C25" s="34">
        <v>25</v>
      </c>
      <c r="D25" s="35">
        <v>26</v>
      </c>
      <c r="E25" s="34"/>
      <c r="F25" s="34"/>
      <c r="G25" s="32"/>
      <c r="H25" s="32" t="s">
        <v>43</v>
      </c>
      <c r="I25" s="36"/>
    </row>
    <row r="26" spans="1:9" ht="16.5" customHeight="1">
      <c r="A26" s="32">
        <v>13</v>
      </c>
      <c r="B26" s="33"/>
      <c r="C26" s="34">
        <v>25</v>
      </c>
      <c r="D26" s="35">
        <v>26</v>
      </c>
      <c r="E26" s="34"/>
      <c r="F26" s="34"/>
      <c r="G26" s="32"/>
      <c r="H26" s="32" t="s">
        <v>44</v>
      </c>
      <c r="I26" s="36"/>
    </row>
    <row r="27" spans="1:9" ht="16.5" customHeight="1">
      <c r="A27" s="32">
        <v>14</v>
      </c>
      <c r="B27" s="33"/>
      <c r="C27" s="37" t="s">
        <v>45</v>
      </c>
      <c r="D27" s="35">
        <v>23</v>
      </c>
      <c r="E27" s="34"/>
      <c r="F27" s="34"/>
      <c r="G27" s="32"/>
      <c r="H27" s="32" t="s">
        <v>46</v>
      </c>
      <c r="I27" s="36"/>
    </row>
    <row r="28" spans="1:9" ht="16.5" customHeight="1">
      <c r="A28" s="32">
        <v>15</v>
      </c>
      <c r="B28" s="33"/>
      <c r="C28" s="34">
        <v>28</v>
      </c>
      <c r="D28" s="35">
        <v>27</v>
      </c>
      <c r="E28" s="34"/>
      <c r="F28" s="34"/>
      <c r="G28" s="32"/>
      <c r="H28" s="32" t="s">
        <v>47</v>
      </c>
      <c r="I28" s="36"/>
    </row>
    <row r="29" spans="1:9" ht="16.5" customHeight="1">
      <c r="A29" s="32">
        <v>16</v>
      </c>
      <c r="B29" s="33"/>
      <c r="C29" s="34">
        <v>26</v>
      </c>
      <c r="D29" s="35">
        <v>25</v>
      </c>
      <c r="E29" s="34"/>
      <c r="F29" s="34"/>
      <c r="G29" s="32"/>
      <c r="H29" s="32" t="s">
        <v>48</v>
      </c>
      <c r="I29" s="36"/>
    </row>
    <row r="30" spans="1:9" ht="16.5" customHeight="1">
      <c r="A30" s="32">
        <v>17</v>
      </c>
      <c r="B30" s="33"/>
      <c r="C30" s="34">
        <v>17</v>
      </c>
      <c r="D30" s="35">
        <v>17</v>
      </c>
      <c r="E30" s="34"/>
      <c r="F30" s="34"/>
      <c r="G30" s="32"/>
      <c r="H30" s="32" t="s">
        <v>49</v>
      </c>
      <c r="I30" s="36"/>
    </row>
    <row r="31" spans="1:9" ht="16.5" customHeight="1">
      <c r="A31" s="32">
        <v>18</v>
      </c>
      <c r="B31" s="33"/>
      <c r="C31" s="34">
        <v>26</v>
      </c>
      <c r="D31" s="35">
        <v>28</v>
      </c>
      <c r="E31" s="34"/>
      <c r="F31" s="34"/>
      <c r="G31" s="32"/>
      <c r="H31" s="32" t="s">
        <v>50</v>
      </c>
      <c r="I31" s="36"/>
    </row>
    <row r="32" spans="1:9" ht="16.5" customHeight="1">
      <c r="A32" s="32">
        <v>19</v>
      </c>
      <c r="B32" s="33"/>
      <c r="C32" s="34">
        <v>59</v>
      </c>
      <c r="D32" s="35">
        <v>60</v>
      </c>
      <c r="E32" s="34"/>
      <c r="F32" s="34"/>
      <c r="G32" s="32"/>
      <c r="H32" s="32" t="s">
        <v>51</v>
      </c>
      <c r="I32" s="36"/>
    </row>
    <row r="33" spans="1:9" ht="16.5" customHeight="1">
      <c r="A33" s="32">
        <v>20</v>
      </c>
      <c r="B33" s="33"/>
      <c r="C33" s="34">
        <v>26</v>
      </c>
      <c r="D33" s="35">
        <v>24</v>
      </c>
      <c r="E33" s="34"/>
      <c r="F33" s="34"/>
      <c r="G33" s="32"/>
      <c r="H33" s="32" t="s">
        <v>52</v>
      </c>
      <c r="I33" s="36"/>
    </row>
    <row r="34" spans="1:9" ht="16.5" customHeight="1">
      <c r="A34" s="32">
        <v>21</v>
      </c>
      <c r="B34" s="33"/>
      <c r="C34" s="34">
        <v>43</v>
      </c>
      <c r="D34" s="35">
        <v>42</v>
      </c>
      <c r="E34" s="34"/>
      <c r="F34" s="34"/>
      <c r="G34" s="32"/>
      <c r="H34" s="32" t="s">
        <v>53</v>
      </c>
      <c r="I34" s="36"/>
    </row>
    <row r="35" spans="1:9" ht="16.5" customHeight="1">
      <c r="A35" s="32">
        <v>22</v>
      </c>
      <c r="B35" s="33"/>
      <c r="C35" s="34">
        <v>34</v>
      </c>
      <c r="D35" s="35">
        <v>35</v>
      </c>
      <c r="E35" s="34"/>
      <c r="F35" s="34"/>
      <c r="G35" s="32"/>
      <c r="H35" s="32" t="s">
        <v>54</v>
      </c>
      <c r="I35" s="36"/>
    </row>
    <row r="36" spans="1:9" ht="16.5" customHeight="1">
      <c r="A36" s="32">
        <v>23</v>
      </c>
      <c r="B36" s="33"/>
      <c r="C36" s="34">
        <v>25</v>
      </c>
      <c r="D36" s="35">
        <v>24</v>
      </c>
      <c r="E36" s="34"/>
      <c r="F36" s="34"/>
      <c r="G36" s="32"/>
      <c r="H36" s="32" t="s">
        <v>55</v>
      </c>
      <c r="I36" s="36"/>
    </row>
    <row r="37" spans="1:9" ht="16.5" customHeight="1">
      <c r="A37" s="32">
        <v>24</v>
      </c>
      <c r="B37" s="33"/>
      <c r="C37" s="34">
        <v>39</v>
      </c>
      <c r="D37" s="35">
        <v>39</v>
      </c>
      <c r="E37" s="34"/>
      <c r="F37" s="34"/>
      <c r="G37" s="32"/>
      <c r="H37" s="32" t="s">
        <v>56</v>
      </c>
      <c r="I37" s="36"/>
    </row>
    <row r="38" spans="1:9" ht="16.5" customHeight="1">
      <c r="A38" s="32">
        <v>25</v>
      </c>
      <c r="B38" s="33"/>
      <c r="C38" s="34">
        <v>18</v>
      </c>
      <c r="D38" s="35">
        <v>16</v>
      </c>
      <c r="E38" s="34"/>
      <c r="F38" s="34"/>
      <c r="G38" s="32"/>
      <c r="H38" s="32" t="s">
        <v>57</v>
      </c>
      <c r="I38" s="36"/>
    </row>
    <row r="39" spans="1:9" ht="16.5" customHeight="1">
      <c r="A39" s="32">
        <v>26</v>
      </c>
      <c r="B39" s="33"/>
      <c r="C39" s="34">
        <v>53</v>
      </c>
      <c r="D39" s="35">
        <v>55</v>
      </c>
      <c r="E39" s="34"/>
      <c r="F39" s="34"/>
      <c r="G39" s="32"/>
      <c r="H39" s="32" t="s">
        <v>58</v>
      </c>
      <c r="I39" s="36"/>
    </row>
    <row r="40" spans="1:9" ht="16.5" customHeight="1">
      <c r="A40" s="32">
        <v>27</v>
      </c>
      <c r="B40" s="33"/>
      <c r="C40" s="34">
        <v>30</v>
      </c>
      <c r="D40" s="35">
        <v>31</v>
      </c>
      <c r="E40" s="34"/>
      <c r="F40" s="34"/>
      <c r="G40" s="32"/>
      <c r="H40" s="32" t="s">
        <v>59</v>
      </c>
      <c r="I40" s="36"/>
    </row>
    <row r="41" spans="1:9" ht="16.5" customHeight="1">
      <c r="A41" s="32">
        <v>28</v>
      </c>
      <c r="B41" s="33"/>
      <c r="C41" s="34">
        <v>14</v>
      </c>
      <c r="D41" s="35">
        <v>15</v>
      </c>
      <c r="E41" s="34"/>
      <c r="F41" s="34"/>
      <c r="G41" s="32"/>
      <c r="H41" s="32" t="s">
        <v>60</v>
      </c>
      <c r="I41" s="36"/>
    </row>
    <row r="42" spans="1:9" ht="16.5" customHeight="1">
      <c r="A42" s="32">
        <v>29</v>
      </c>
      <c r="B42" s="33"/>
      <c r="C42" s="34">
        <v>70</v>
      </c>
      <c r="D42" s="35">
        <v>71</v>
      </c>
      <c r="E42" s="34"/>
      <c r="F42" s="34"/>
      <c r="G42" s="32"/>
      <c r="H42" s="32" t="s">
        <v>61</v>
      </c>
      <c r="I42" s="36"/>
    </row>
    <row r="43" spans="1:9" ht="16.5" customHeight="1">
      <c r="A43" s="32">
        <v>30</v>
      </c>
      <c r="B43" s="33"/>
      <c r="C43" s="34">
        <v>30</v>
      </c>
      <c r="D43" s="35">
        <v>27</v>
      </c>
      <c r="E43" s="34"/>
      <c r="F43" s="34"/>
      <c r="G43" s="32"/>
      <c r="H43" s="32" t="s">
        <v>62</v>
      </c>
      <c r="I43" s="36"/>
    </row>
    <row r="44" spans="1:9" ht="16.5" customHeight="1">
      <c r="A44" s="32">
        <v>31</v>
      </c>
      <c r="B44" s="33"/>
      <c r="C44" s="34">
        <v>37</v>
      </c>
      <c r="D44" s="35">
        <v>35</v>
      </c>
      <c r="E44" s="34"/>
      <c r="F44" s="34"/>
      <c r="G44" s="32"/>
      <c r="H44" s="32" t="s">
        <v>63</v>
      </c>
      <c r="I44" s="36"/>
    </row>
    <row r="45" spans="1:9" ht="16.5" customHeight="1">
      <c r="A45" s="32">
        <v>32</v>
      </c>
      <c r="B45" s="33"/>
      <c r="C45" s="34">
        <v>43</v>
      </c>
      <c r="D45" s="35">
        <v>43</v>
      </c>
      <c r="E45" s="34"/>
      <c r="F45" s="34"/>
      <c r="G45" s="32"/>
      <c r="H45" s="32" t="s">
        <v>64</v>
      </c>
      <c r="I45" s="36"/>
    </row>
    <row r="46" spans="1:9" ht="16.5" customHeight="1">
      <c r="A46" s="32">
        <v>33</v>
      </c>
      <c r="B46" s="33"/>
      <c r="C46" s="34">
        <v>21</v>
      </c>
      <c r="D46" s="35">
        <v>21</v>
      </c>
      <c r="E46" s="34"/>
      <c r="F46" s="34"/>
      <c r="G46" s="32"/>
      <c r="H46" s="32" t="s">
        <v>65</v>
      </c>
      <c r="I46" s="36"/>
    </row>
    <row r="47" spans="1:9" ht="16.5" customHeight="1">
      <c r="A47" s="32">
        <v>34</v>
      </c>
      <c r="B47" s="33"/>
      <c r="C47" s="34">
        <v>27</v>
      </c>
      <c r="D47" s="35">
        <v>28</v>
      </c>
      <c r="E47" s="34"/>
      <c r="F47" s="34"/>
      <c r="G47" s="32"/>
      <c r="H47" s="32" t="s">
        <v>66</v>
      </c>
      <c r="I47" s="36"/>
    </row>
    <row r="48" spans="1:9" ht="16.5" customHeight="1">
      <c r="A48" s="32">
        <v>35</v>
      </c>
      <c r="B48" s="33"/>
      <c r="C48" s="34">
        <v>25</v>
      </c>
      <c r="D48" s="35">
        <v>26</v>
      </c>
      <c r="E48" s="34"/>
      <c r="F48" s="34"/>
      <c r="G48" s="32"/>
      <c r="H48" s="32" t="s">
        <v>67</v>
      </c>
      <c r="I48" s="36"/>
    </row>
    <row r="49" spans="1:9" ht="16.5" customHeight="1">
      <c r="A49" s="32">
        <v>36</v>
      </c>
      <c r="B49" s="33"/>
      <c r="C49" s="34">
        <v>24</v>
      </c>
      <c r="D49" s="35">
        <v>27</v>
      </c>
      <c r="E49" s="34"/>
      <c r="F49" s="34"/>
      <c r="G49" s="32"/>
      <c r="H49" s="32" t="s">
        <v>68</v>
      </c>
      <c r="I49" s="36"/>
    </row>
    <row r="50" spans="1:9" ht="16.5" customHeight="1">
      <c r="A50" s="32">
        <v>37</v>
      </c>
      <c r="B50" s="33"/>
      <c r="C50" s="34">
        <v>33</v>
      </c>
      <c r="D50" s="35">
        <v>31</v>
      </c>
      <c r="E50" s="34"/>
      <c r="F50" s="38"/>
      <c r="G50" s="32"/>
      <c r="H50" s="32" t="s">
        <v>69</v>
      </c>
      <c r="I50" s="36"/>
    </row>
    <row r="51" spans="1:9" ht="16.5" customHeight="1">
      <c r="A51" s="32">
        <v>38</v>
      </c>
      <c r="B51" s="33"/>
      <c r="C51" s="34">
        <v>18</v>
      </c>
      <c r="D51" s="35">
        <v>17</v>
      </c>
      <c r="E51" s="34"/>
      <c r="F51" s="38"/>
      <c r="G51" s="32"/>
      <c r="H51" s="32" t="s">
        <v>70</v>
      </c>
      <c r="I51" s="36"/>
    </row>
    <row r="52" spans="1:9" ht="16.5" customHeight="1">
      <c r="A52" s="32">
        <v>39</v>
      </c>
      <c r="B52" s="33"/>
      <c r="C52" s="34">
        <v>27</v>
      </c>
      <c r="D52" s="35">
        <v>27</v>
      </c>
      <c r="E52" s="34"/>
      <c r="F52" s="38"/>
      <c r="G52" s="32"/>
      <c r="H52" s="32" t="s">
        <v>71</v>
      </c>
      <c r="I52" s="36"/>
    </row>
    <row r="53" spans="1:9" ht="16.5" customHeight="1">
      <c r="A53" s="32">
        <v>40</v>
      </c>
      <c r="B53" s="33"/>
      <c r="C53" s="34">
        <v>15</v>
      </c>
      <c r="D53" s="35">
        <v>16</v>
      </c>
      <c r="E53" s="34"/>
      <c r="F53" s="38"/>
      <c r="G53" s="32"/>
      <c r="H53" s="32" t="s">
        <v>72</v>
      </c>
      <c r="I53" s="36"/>
    </row>
    <row r="54" spans="1:9" ht="16.5" customHeight="1">
      <c r="A54" s="32">
        <v>41</v>
      </c>
      <c r="B54" s="33"/>
      <c r="C54" s="34">
        <v>18</v>
      </c>
      <c r="D54" s="35">
        <v>17</v>
      </c>
      <c r="E54" s="34"/>
      <c r="F54" s="38"/>
      <c r="G54" s="32"/>
      <c r="H54" s="32" t="s">
        <v>73</v>
      </c>
      <c r="I54" s="36"/>
    </row>
    <row r="55" spans="1:9" ht="16.5" customHeight="1">
      <c r="A55" s="32">
        <v>42</v>
      </c>
      <c r="B55" s="33"/>
      <c r="C55" s="34">
        <v>19</v>
      </c>
      <c r="D55" s="35">
        <v>17</v>
      </c>
      <c r="E55" s="34"/>
      <c r="F55" s="38"/>
      <c r="G55" s="32"/>
      <c r="H55" s="32" t="s">
        <v>74</v>
      </c>
      <c r="I55" s="36"/>
    </row>
    <row r="56" spans="1:9" ht="16.5" customHeight="1">
      <c r="A56" s="32">
        <v>43</v>
      </c>
      <c r="B56" s="33"/>
      <c r="C56" s="34">
        <v>45</v>
      </c>
      <c r="D56" s="35">
        <v>45</v>
      </c>
      <c r="E56" s="34"/>
      <c r="F56" s="38"/>
      <c r="G56" s="32"/>
      <c r="H56" s="32" t="s">
        <v>75</v>
      </c>
      <c r="I56" s="36"/>
    </row>
    <row r="57" spans="1:9" ht="16.5" customHeight="1">
      <c r="A57" s="32">
        <v>44</v>
      </c>
      <c r="B57" s="33"/>
      <c r="C57" s="34">
        <v>21</v>
      </c>
      <c r="D57" s="35">
        <v>19</v>
      </c>
      <c r="E57" s="34"/>
      <c r="F57" s="38"/>
      <c r="G57" s="32"/>
      <c r="H57" s="32" t="s">
        <v>76</v>
      </c>
      <c r="I57" s="36"/>
    </row>
    <row r="58" spans="1:9" ht="16.5" customHeight="1">
      <c r="A58" s="32">
        <v>45</v>
      </c>
      <c r="B58" s="33"/>
      <c r="C58" s="34">
        <v>20</v>
      </c>
      <c r="D58" s="35">
        <v>19</v>
      </c>
      <c r="E58" s="34"/>
      <c r="F58" s="38"/>
      <c r="G58" s="32"/>
      <c r="H58" s="32" t="s">
        <v>77</v>
      </c>
      <c r="I58" s="36"/>
    </row>
    <row r="59" spans="1:9" ht="16.5" customHeight="1">
      <c r="A59" s="32">
        <v>46</v>
      </c>
      <c r="B59" s="33"/>
      <c r="C59" s="34">
        <v>46</v>
      </c>
      <c r="D59" s="35">
        <v>45</v>
      </c>
      <c r="E59" s="34"/>
      <c r="F59" s="38"/>
      <c r="G59" s="32"/>
      <c r="H59" s="32" t="s">
        <v>78</v>
      </c>
      <c r="I59" s="36"/>
    </row>
    <row r="60" spans="1:9" ht="16.5" customHeight="1">
      <c r="A60" s="32">
        <v>47</v>
      </c>
      <c r="B60" s="33"/>
      <c r="C60" s="34">
        <v>38</v>
      </c>
      <c r="D60" s="35">
        <v>35</v>
      </c>
      <c r="E60" s="34"/>
      <c r="F60" s="38"/>
      <c r="G60" s="32"/>
      <c r="H60" s="32" t="s">
        <v>79</v>
      </c>
      <c r="I60" s="36"/>
    </row>
    <row r="61" spans="1:9" ht="16.5" customHeight="1">
      <c r="A61" s="32">
        <v>48</v>
      </c>
      <c r="B61" s="33"/>
      <c r="C61" s="34">
        <v>55</v>
      </c>
      <c r="D61" s="35">
        <v>54</v>
      </c>
      <c r="E61" s="34"/>
      <c r="F61" s="38"/>
      <c r="G61" s="32"/>
      <c r="H61" s="32" t="s">
        <v>80</v>
      </c>
      <c r="I61" s="36"/>
    </row>
    <row r="62" spans="1:9" ht="16.5" customHeight="1">
      <c r="A62" s="32">
        <v>49</v>
      </c>
      <c r="B62" s="33"/>
      <c r="C62" s="34">
        <v>29</v>
      </c>
      <c r="D62" s="35">
        <v>28</v>
      </c>
      <c r="E62" s="34"/>
      <c r="F62" s="38"/>
      <c r="G62" s="32"/>
      <c r="H62" s="32" t="s">
        <v>81</v>
      </c>
      <c r="I62" s="36"/>
    </row>
    <row r="63" spans="1:9" ht="16.5" customHeight="1">
      <c r="A63" s="32">
        <v>50</v>
      </c>
      <c r="B63" s="33"/>
      <c r="C63" s="34">
        <v>27</v>
      </c>
      <c r="D63" s="35">
        <v>27</v>
      </c>
      <c r="E63" s="34"/>
      <c r="F63" s="38"/>
      <c r="G63" s="32"/>
      <c r="H63" s="32" t="s">
        <v>82</v>
      </c>
      <c r="I63" s="36"/>
    </row>
    <row r="64" spans="1:9" ht="16.5" customHeight="1">
      <c r="A64" s="32">
        <v>51</v>
      </c>
      <c r="B64" s="33"/>
      <c r="C64" s="34">
        <v>42</v>
      </c>
      <c r="D64" s="39">
        <v>41</v>
      </c>
      <c r="E64" s="34"/>
      <c r="F64" s="38"/>
      <c r="G64" s="32"/>
      <c r="H64" s="32" t="s">
        <v>83</v>
      </c>
      <c r="I64" s="36"/>
    </row>
    <row r="65" spans="1:9" ht="16.5" customHeight="1">
      <c r="A65" s="32">
        <v>52</v>
      </c>
      <c r="B65" s="33"/>
      <c r="C65" s="34">
        <v>52</v>
      </c>
      <c r="D65" s="39">
        <v>54</v>
      </c>
      <c r="E65" s="34"/>
      <c r="F65" s="38"/>
      <c r="G65" s="32"/>
      <c r="H65" s="32" t="s">
        <v>84</v>
      </c>
      <c r="I65" s="36"/>
    </row>
    <row r="66" spans="1:9" ht="16.5" customHeight="1">
      <c r="A66" s="32">
        <v>53</v>
      </c>
      <c r="B66" s="33"/>
      <c r="C66" s="34">
        <v>27</v>
      </c>
      <c r="D66" s="39">
        <v>22</v>
      </c>
      <c r="E66" s="34"/>
      <c r="F66" s="38"/>
      <c r="G66" s="32"/>
      <c r="H66" s="32" t="s">
        <v>85</v>
      </c>
      <c r="I66" s="36"/>
    </row>
    <row r="67" spans="1:9" ht="16.5" customHeight="1">
      <c r="A67" s="32">
        <v>54</v>
      </c>
      <c r="B67" s="33"/>
      <c r="C67" s="34">
        <v>29</v>
      </c>
      <c r="D67" s="39">
        <v>31</v>
      </c>
      <c r="E67" s="34"/>
      <c r="F67" s="38"/>
      <c r="G67" s="32"/>
      <c r="H67" s="32" t="s">
        <v>86</v>
      </c>
      <c r="I67" s="36"/>
    </row>
    <row r="68" spans="1:9" ht="16.5" customHeight="1">
      <c r="A68" s="32">
        <v>55</v>
      </c>
      <c r="B68" s="33"/>
      <c r="C68" s="34">
        <v>29</v>
      </c>
      <c r="D68" s="39">
        <v>29</v>
      </c>
      <c r="E68" s="34"/>
      <c r="F68" s="38"/>
      <c r="G68" s="32"/>
      <c r="H68" s="32" t="s">
        <v>87</v>
      </c>
      <c r="I68" s="36"/>
    </row>
    <row r="69" spans="1:9" ht="16.5" customHeight="1">
      <c r="A69" s="32">
        <v>56</v>
      </c>
      <c r="B69" s="33"/>
      <c r="C69" s="34">
        <v>14</v>
      </c>
      <c r="D69" s="39">
        <v>12</v>
      </c>
      <c r="E69" s="34"/>
      <c r="F69" s="38"/>
      <c r="G69" s="32"/>
      <c r="H69" s="32" t="s">
        <v>88</v>
      </c>
      <c r="I69" s="36"/>
    </row>
    <row r="70" spans="1:9" ht="16.5" customHeight="1">
      <c r="A70" s="32">
        <v>57</v>
      </c>
      <c r="B70" s="33"/>
      <c r="C70" s="34">
        <v>12</v>
      </c>
      <c r="D70" s="39">
        <v>12</v>
      </c>
      <c r="E70" s="34"/>
      <c r="F70" s="38"/>
      <c r="G70" s="32"/>
      <c r="H70" s="32" t="s">
        <v>89</v>
      </c>
      <c r="I70" s="36"/>
    </row>
    <row r="71" spans="1:9" ht="16.5" customHeight="1">
      <c r="A71" s="32">
        <v>58</v>
      </c>
      <c r="B71" s="33"/>
      <c r="C71" s="34">
        <v>54</v>
      </c>
      <c r="D71" s="39">
        <v>53</v>
      </c>
      <c r="E71" s="34"/>
      <c r="F71" s="38"/>
      <c r="G71" s="32"/>
      <c r="H71" s="32" t="s">
        <v>90</v>
      </c>
      <c r="I71" s="36"/>
    </row>
    <row r="72" spans="1:9" ht="16.5" customHeight="1">
      <c r="A72" s="32">
        <v>59</v>
      </c>
      <c r="B72" s="33"/>
      <c r="C72" s="34">
        <v>41</v>
      </c>
      <c r="D72" s="39">
        <v>43</v>
      </c>
      <c r="E72" s="34"/>
      <c r="F72" s="38"/>
      <c r="G72" s="32"/>
      <c r="H72" s="32" t="s">
        <v>91</v>
      </c>
      <c r="I72" s="36"/>
    </row>
    <row r="73" spans="1:9" ht="16.5" customHeight="1">
      <c r="A73" s="32">
        <v>60</v>
      </c>
      <c r="B73" s="33"/>
      <c r="C73" s="34">
        <v>15</v>
      </c>
      <c r="D73" s="39">
        <v>15</v>
      </c>
      <c r="E73" s="34"/>
      <c r="F73" s="38"/>
      <c r="G73" s="32"/>
      <c r="H73" s="32" t="s">
        <v>92</v>
      </c>
      <c r="I73" s="36"/>
    </row>
    <row r="74" spans="1:9" ht="16.5" customHeight="1">
      <c r="A74" s="32">
        <v>61</v>
      </c>
      <c r="B74" s="33"/>
      <c r="C74" s="34">
        <v>41</v>
      </c>
      <c r="D74" s="39">
        <v>38</v>
      </c>
      <c r="E74" s="34"/>
      <c r="F74" s="38"/>
      <c r="G74" s="32"/>
      <c r="H74" s="32" t="s">
        <v>93</v>
      </c>
      <c r="I74" s="36"/>
    </row>
    <row r="75" spans="1:9" ht="16.5" customHeight="1">
      <c r="A75" s="32">
        <v>62</v>
      </c>
      <c r="B75" s="33"/>
      <c r="C75" s="34">
        <v>14</v>
      </c>
      <c r="D75" s="39">
        <v>15</v>
      </c>
      <c r="E75" s="34"/>
      <c r="F75" s="38"/>
      <c r="G75" s="32"/>
      <c r="H75" s="32" t="s">
        <v>94</v>
      </c>
      <c r="I75" s="36"/>
    </row>
    <row r="76" spans="1:9" ht="16.5" customHeight="1">
      <c r="A76" s="32">
        <v>63</v>
      </c>
      <c r="B76" s="33"/>
      <c r="C76" s="34">
        <v>27</v>
      </c>
      <c r="D76" s="39">
        <v>27</v>
      </c>
      <c r="E76" s="34"/>
      <c r="F76" s="38"/>
      <c r="G76" s="32"/>
      <c r="H76" s="32" t="s">
        <v>95</v>
      </c>
      <c r="I76" s="36"/>
    </row>
    <row r="77" spans="1:9" ht="16.5" customHeight="1">
      <c r="A77" s="32">
        <v>64</v>
      </c>
      <c r="B77" s="33"/>
      <c r="C77" s="34">
        <v>44</v>
      </c>
      <c r="D77" s="39">
        <v>45</v>
      </c>
      <c r="E77" s="34"/>
      <c r="F77" s="38"/>
      <c r="G77" s="32"/>
      <c r="H77" s="32" t="s">
        <v>96</v>
      </c>
      <c r="I77" s="36"/>
    </row>
    <row r="78" spans="1:9" ht="16.5" customHeight="1">
      <c r="A78" s="32">
        <v>65</v>
      </c>
      <c r="B78" s="33"/>
      <c r="C78" s="34">
        <v>35</v>
      </c>
      <c r="D78" s="39">
        <v>34</v>
      </c>
      <c r="E78" s="34"/>
      <c r="F78" s="38"/>
      <c r="G78" s="32"/>
      <c r="H78" s="32" t="s">
        <v>97</v>
      </c>
      <c r="I78" s="36"/>
    </row>
    <row r="79" spans="1:9" ht="16.5" customHeight="1">
      <c r="A79" s="32">
        <v>66</v>
      </c>
      <c r="B79" s="33"/>
      <c r="C79" s="34">
        <v>14</v>
      </c>
      <c r="D79" s="39">
        <v>16</v>
      </c>
      <c r="E79" s="34"/>
      <c r="F79" s="38"/>
      <c r="G79" s="32"/>
      <c r="H79" s="32" t="s">
        <v>98</v>
      </c>
      <c r="I79" s="36"/>
    </row>
    <row r="80" spans="1:9" ht="16.5" customHeight="1">
      <c r="A80" s="32">
        <v>67</v>
      </c>
      <c r="B80" s="32"/>
      <c r="C80" s="34">
        <v>23</v>
      </c>
      <c r="D80" s="39">
        <v>28</v>
      </c>
      <c r="E80" s="34"/>
      <c r="F80" s="38"/>
      <c r="G80" s="32"/>
      <c r="H80" s="32" t="s">
        <v>99</v>
      </c>
      <c r="I80" s="36"/>
    </row>
    <row r="81" spans="1:9" ht="16.5" customHeight="1">
      <c r="A81" s="32">
        <v>68</v>
      </c>
      <c r="B81" s="32"/>
      <c r="C81" s="34">
        <v>58</v>
      </c>
      <c r="D81" s="39">
        <v>57</v>
      </c>
      <c r="E81" s="34"/>
      <c r="F81" s="38"/>
      <c r="G81" s="32"/>
      <c r="H81" s="32" t="s">
        <v>100</v>
      </c>
      <c r="I81" s="36"/>
    </row>
    <row r="82" spans="1:9" ht="16.5" customHeight="1">
      <c r="A82" s="32">
        <v>69</v>
      </c>
      <c r="B82" s="32"/>
      <c r="C82" s="34">
        <v>30</v>
      </c>
      <c r="D82" s="39">
        <v>37</v>
      </c>
      <c r="E82" s="34"/>
      <c r="F82" s="38"/>
      <c r="G82" s="32"/>
      <c r="H82" s="32" t="s">
        <v>101</v>
      </c>
      <c r="I82" s="36"/>
    </row>
    <row r="83" spans="1:9" ht="16.5" customHeight="1">
      <c r="A83" s="32">
        <v>70</v>
      </c>
      <c r="B83" s="32"/>
      <c r="C83" s="34">
        <v>34</v>
      </c>
      <c r="D83" s="39">
        <v>29</v>
      </c>
      <c r="E83" s="34"/>
      <c r="F83" s="38"/>
      <c r="G83" s="32"/>
      <c r="H83" s="32" t="s">
        <v>102</v>
      </c>
      <c r="I83" s="36"/>
    </row>
    <row r="84" spans="1:9" ht="16.5" customHeight="1">
      <c r="A84" s="32">
        <v>71</v>
      </c>
      <c r="B84" s="32"/>
      <c r="C84" s="34">
        <v>66</v>
      </c>
      <c r="D84" s="39">
        <v>72</v>
      </c>
      <c r="E84" s="34"/>
      <c r="F84" s="38"/>
      <c r="G84" s="32"/>
      <c r="H84" s="32" t="s">
        <v>103</v>
      </c>
      <c r="I84" s="36"/>
    </row>
    <row r="85" spans="1:9" ht="16.5" customHeight="1">
      <c r="A85" s="32">
        <v>72</v>
      </c>
      <c r="B85" s="32"/>
      <c r="C85" s="34">
        <v>45</v>
      </c>
      <c r="D85" s="39">
        <v>59</v>
      </c>
      <c r="E85" s="34"/>
      <c r="F85" s="38"/>
      <c r="G85" s="32"/>
      <c r="H85" s="32" t="s">
        <v>104</v>
      </c>
      <c r="I85" s="36"/>
    </row>
    <row r="86" spans="1:9" ht="16.5" customHeight="1">
      <c r="A86" s="32">
        <v>73</v>
      </c>
      <c r="B86" s="32"/>
      <c r="C86" s="34">
        <v>34</v>
      </c>
      <c r="D86" s="39">
        <v>30</v>
      </c>
      <c r="E86" s="34"/>
      <c r="F86" s="38"/>
      <c r="G86" s="32"/>
      <c r="H86" s="32" t="s">
        <v>105</v>
      </c>
      <c r="I86" s="36"/>
    </row>
    <row r="87" spans="1:9" ht="16.5" customHeight="1">
      <c r="A87" s="32">
        <v>74</v>
      </c>
      <c r="B87" s="32"/>
      <c r="C87" s="34">
        <v>21</v>
      </c>
      <c r="D87" s="39">
        <v>19</v>
      </c>
      <c r="E87" s="34"/>
      <c r="F87" s="38"/>
      <c r="G87" s="32"/>
      <c r="H87" s="32" t="s">
        <v>106</v>
      </c>
      <c r="I87" s="36"/>
    </row>
    <row r="88" spans="1:9" ht="16.5" customHeight="1">
      <c r="A88" s="32">
        <v>75</v>
      </c>
      <c r="B88" s="32"/>
      <c r="C88" s="34">
        <v>37</v>
      </c>
      <c r="D88" s="39">
        <v>36</v>
      </c>
      <c r="E88" s="34"/>
      <c r="F88" s="38"/>
      <c r="G88" s="32"/>
      <c r="H88" s="32" t="s">
        <v>107</v>
      </c>
      <c r="I88" s="36"/>
    </row>
    <row r="89" spans="1:9" ht="16.5" customHeight="1">
      <c r="A89" s="32">
        <v>76</v>
      </c>
      <c r="B89" s="32"/>
      <c r="C89" s="34">
        <v>30</v>
      </c>
      <c r="D89" s="39">
        <v>29</v>
      </c>
      <c r="E89" s="34"/>
      <c r="F89" s="38"/>
      <c r="G89" s="32"/>
      <c r="H89" s="32" t="s">
        <v>108</v>
      </c>
      <c r="I89" s="36"/>
    </row>
    <row r="90" spans="1:9" ht="16.5" customHeight="1">
      <c r="A90" s="32">
        <v>77</v>
      </c>
      <c r="B90" s="32"/>
      <c r="C90" s="34">
        <v>42</v>
      </c>
      <c r="D90" s="39">
        <v>44</v>
      </c>
      <c r="E90" s="34"/>
      <c r="F90" s="38"/>
      <c r="G90" s="32"/>
      <c r="H90" s="32" t="s">
        <v>109</v>
      </c>
      <c r="I90" s="36"/>
    </row>
    <row r="91" spans="1:9" ht="16.5" customHeight="1">
      <c r="A91" s="32">
        <v>78</v>
      </c>
      <c r="B91" s="32"/>
      <c r="C91" s="34">
        <v>18</v>
      </c>
      <c r="D91" s="39">
        <v>16</v>
      </c>
      <c r="E91" s="34"/>
      <c r="F91" s="38"/>
      <c r="G91" s="32"/>
      <c r="H91" s="32" t="s">
        <v>110</v>
      </c>
      <c r="I91" s="36"/>
    </row>
    <row r="92" spans="1:9" ht="16.5" customHeight="1">
      <c r="A92" s="32">
        <v>79</v>
      </c>
      <c r="B92" s="32"/>
      <c r="C92" s="34">
        <v>18</v>
      </c>
      <c r="D92" s="39">
        <v>15</v>
      </c>
      <c r="E92" s="34"/>
      <c r="F92" s="38"/>
      <c r="G92" s="32"/>
      <c r="H92" s="32" t="s">
        <v>111</v>
      </c>
      <c r="I92" s="36"/>
    </row>
    <row r="93" spans="1:9" ht="16.5" customHeight="1">
      <c r="A93" s="32">
        <v>80</v>
      </c>
      <c r="B93" s="32"/>
      <c r="C93" s="34">
        <v>29</v>
      </c>
      <c r="D93" s="39">
        <v>29</v>
      </c>
      <c r="E93" s="34"/>
      <c r="F93" s="38"/>
      <c r="G93" s="32"/>
      <c r="H93" s="32" t="s">
        <v>112</v>
      </c>
      <c r="I93" s="36"/>
    </row>
    <row r="94" spans="1:9" ht="16.5" customHeight="1">
      <c r="A94" s="32">
        <v>81</v>
      </c>
      <c r="B94" s="32"/>
      <c r="C94" s="34">
        <v>29</v>
      </c>
      <c r="D94" s="39">
        <v>21</v>
      </c>
      <c r="E94" s="34"/>
      <c r="F94" s="38"/>
      <c r="G94" s="32"/>
      <c r="H94" s="32" t="s">
        <v>113</v>
      </c>
      <c r="I94" s="36"/>
    </row>
    <row r="95" spans="1:9" ht="16.5" customHeight="1">
      <c r="A95" s="32">
        <v>82</v>
      </c>
      <c r="B95" s="32"/>
      <c r="C95" s="34">
        <v>25</v>
      </c>
      <c r="D95" s="39">
        <v>24</v>
      </c>
      <c r="E95" s="34"/>
      <c r="F95" s="38"/>
      <c r="G95" s="32"/>
      <c r="H95" s="32" t="s">
        <v>114</v>
      </c>
      <c r="I95" s="36"/>
    </row>
    <row r="96" spans="1:9" ht="16.5" customHeight="1">
      <c r="A96" s="32">
        <v>83</v>
      </c>
      <c r="B96" s="32"/>
      <c r="C96" s="34">
        <v>70</v>
      </c>
      <c r="D96" s="39">
        <v>84</v>
      </c>
      <c r="E96" s="34"/>
      <c r="F96" s="38"/>
      <c r="G96" s="32"/>
      <c r="H96" s="32" t="s">
        <v>115</v>
      </c>
      <c r="I96" s="36"/>
    </row>
    <row r="97" spans="1:9" ht="16.5" customHeight="1">
      <c r="A97" s="32">
        <v>84</v>
      </c>
      <c r="B97" s="32"/>
      <c r="C97" s="34">
        <v>37</v>
      </c>
      <c r="D97" s="39">
        <v>35</v>
      </c>
      <c r="E97" s="34"/>
      <c r="F97" s="38"/>
      <c r="G97" s="32"/>
      <c r="H97" s="32" t="s">
        <v>116</v>
      </c>
      <c r="I97" s="36"/>
    </row>
    <row r="98" spans="1:9" ht="16.5" customHeight="1">
      <c r="A98" s="32">
        <v>85</v>
      </c>
      <c r="B98" s="32"/>
      <c r="C98" s="34">
        <v>30</v>
      </c>
      <c r="D98" s="39">
        <v>30</v>
      </c>
      <c r="E98" s="34"/>
      <c r="F98" s="38"/>
      <c r="G98" s="32"/>
      <c r="H98" s="32" t="s">
        <v>117</v>
      </c>
      <c r="I98" s="36"/>
    </row>
    <row r="99" spans="1:9" ht="16.5" customHeight="1">
      <c r="A99" s="32">
        <v>86</v>
      </c>
      <c r="B99" s="32"/>
      <c r="C99" s="34">
        <v>29</v>
      </c>
      <c r="D99" s="39">
        <v>26</v>
      </c>
      <c r="E99" s="32"/>
      <c r="F99" s="32"/>
      <c r="G99" s="32"/>
      <c r="H99" s="32" t="s">
        <v>118</v>
      </c>
      <c r="I99" s="36"/>
    </row>
    <row r="100" spans="1:9" ht="16.5" customHeight="1">
      <c r="A100" s="32">
        <v>87</v>
      </c>
      <c r="B100" s="32"/>
      <c r="C100" s="34">
        <v>38</v>
      </c>
      <c r="D100" s="39">
        <v>38</v>
      </c>
      <c r="E100" s="34"/>
      <c r="F100" s="38"/>
      <c r="G100" s="32"/>
      <c r="H100" s="32" t="s">
        <v>119</v>
      </c>
      <c r="I100" s="36"/>
    </row>
    <row r="101" spans="1:9" ht="16.5" customHeight="1">
      <c r="A101" s="32">
        <v>88</v>
      </c>
      <c r="B101" s="32"/>
      <c r="C101" s="34">
        <v>32</v>
      </c>
      <c r="D101" s="39">
        <v>32</v>
      </c>
      <c r="E101" s="34"/>
      <c r="F101" s="38"/>
      <c r="G101" s="32"/>
      <c r="H101" s="32" t="s">
        <v>120</v>
      </c>
      <c r="I101" s="36"/>
    </row>
    <row r="102" spans="1:9" ht="16.5" customHeight="1">
      <c r="A102" s="32">
        <v>89</v>
      </c>
      <c r="B102" s="32"/>
      <c r="C102" s="34">
        <v>35</v>
      </c>
      <c r="D102" s="39">
        <v>38</v>
      </c>
      <c r="E102" s="34"/>
      <c r="F102" s="38"/>
      <c r="G102" s="32"/>
      <c r="H102" s="32" t="s">
        <v>121</v>
      </c>
      <c r="I102" s="36"/>
    </row>
    <row r="103" spans="1:9" ht="16.5" customHeight="1">
      <c r="A103" s="32">
        <v>90</v>
      </c>
      <c r="B103" s="32"/>
      <c r="C103" s="34">
        <v>65</v>
      </c>
      <c r="D103" s="39">
        <v>74</v>
      </c>
      <c r="E103" s="34"/>
      <c r="F103" s="38"/>
      <c r="G103" s="32"/>
      <c r="H103" s="32" t="s">
        <v>122</v>
      </c>
      <c r="I103" s="36"/>
    </row>
    <row r="104" spans="1:9" ht="16.5" customHeight="1">
      <c r="A104" s="32">
        <v>91</v>
      </c>
      <c r="B104" s="32"/>
      <c r="C104" s="34">
        <v>21</v>
      </c>
      <c r="D104" s="39">
        <v>22</v>
      </c>
      <c r="E104" s="34"/>
      <c r="F104" s="38"/>
      <c r="G104" s="32"/>
      <c r="H104" s="32" t="s">
        <v>123</v>
      </c>
      <c r="I104" s="36"/>
    </row>
    <row r="105" spans="1:9" ht="16.5" customHeight="1">
      <c r="A105" s="32">
        <v>92</v>
      </c>
      <c r="B105" s="32"/>
      <c r="C105" s="34">
        <v>17</v>
      </c>
      <c r="D105" s="39">
        <v>17</v>
      </c>
      <c r="E105" s="34"/>
      <c r="F105" s="38"/>
      <c r="G105" s="32"/>
      <c r="H105" s="32" t="s">
        <v>124</v>
      </c>
      <c r="I105" s="36"/>
    </row>
    <row r="106" spans="1:9" ht="16.5" customHeight="1">
      <c r="A106" s="32">
        <v>93</v>
      </c>
      <c r="B106" s="32"/>
      <c r="C106" s="34">
        <v>28</v>
      </c>
      <c r="D106" s="39">
        <v>30</v>
      </c>
      <c r="E106" s="34"/>
      <c r="F106" s="38"/>
      <c r="G106" s="32"/>
      <c r="H106" s="32" t="s">
        <v>125</v>
      </c>
      <c r="I106" s="36"/>
    </row>
    <row r="107" spans="1:9" ht="16.5" customHeight="1">
      <c r="A107" s="32">
        <v>94</v>
      </c>
      <c r="B107" s="32"/>
      <c r="C107" s="34">
        <v>85</v>
      </c>
      <c r="D107" s="39">
        <v>89</v>
      </c>
      <c r="E107" s="34"/>
      <c r="F107" s="38"/>
      <c r="G107" s="32"/>
      <c r="H107" s="32" t="s">
        <v>126</v>
      </c>
      <c r="I107" s="36"/>
    </row>
    <row r="108" spans="1:9" ht="16.5" customHeight="1">
      <c r="A108" s="32">
        <v>95</v>
      </c>
      <c r="B108" s="32"/>
      <c r="C108" s="34">
        <v>28</v>
      </c>
      <c r="D108" s="39">
        <v>27</v>
      </c>
      <c r="E108" s="34"/>
      <c r="F108" s="38"/>
      <c r="G108" s="32"/>
      <c r="H108" s="32" t="s">
        <v>127</v>
      </c>
      <c r="I108" s="36"/>
    </row>
    <row r="109" spans="1:9" ht="16.5" customHeight="1">
      <c r="A109" s="32">
        <v>96</v>
      </c>
      <c r="B109" s="32"/>
      <c r="C109" s="34">
        <v>17</v>
      </c>
      <c r="D109" s="39">
        <v>17</v>
      </c>
      <c r="E109" s="34"/>
      <c r="F109" s="38"/>
      <c r="G109" s="32"/>
      <c r="H109" s="32" t="s">
        <v>128</v>
      </c>
      <c r="I109" s="36"/>
    </row>
    <row r="110" spans="1:9" ht="16.5" customHeight="1">
      <c r="A110" s="32">
        <v>97</v>
      </c>
      <c r="B110" s="32"/>
      <c r="C110" s="34">
        <v>28</v>
      </c>
      <c r="D110" s="39">
        <v>31</v>
      </c>
      <c r="E110" s="34"/>
      <c r="F110" s="38"/>
      <c r="G110" s="32"/>
      <c r="H110" s="32" t="s">
        <v>129</v>
      </c>
      <c r="I110" s="36"/>
    </row>
    <row r="111" spans="1:9" ht="16.5" customHeight="1">
      <c r="A111" s="32">
        <v>98</v>
      </c>
      <c r="B111" s="32"/>
      <c r="C111" s="34">
        <v>11</v>
      </c>
      <c r="D111" s="39">
        <v>9</v>
      </c>
      <c r="E111" s="34"/>
      <c r="F111" s="38"/>
      <c r="G111" s="32"/>
      <c r="H111" s="32" t="s">
        <v>130</v>
      </c>
      <c r="I111" s="36"/>
    </row>
    <row r="112" spans="1:9" ht="16.5" customHeight="1">
      <c r="A112" s="32">
        <v>99</v>
      </c>
      <c r="B112" s="32"/>
      <c r="C112" s="34">
        <v>35</v>
      </c>
      <c r="D112" s="39">
        <v>34</v>
      </c>
      <c r="E112" s="34"/>
      <c r="F112" s="38"/>
      <c r="G112" s="32"/>
      <c r="H112" s="32" t="s">
        <v>131</v>
      </c>
      <c r="I112" s="36"/>
    </row>
    <row r="113" spans="1:9" ht="16.5" customHeight="1">
      <c r="A113" s="32">
        <v>100</v>
      </c>
      <c r="B113" s="32"/>
      <c r="C113" s="34">
        <v>25</v>
      </c>
      <c r="D113" s="39">
        <v>26</v>
      </c>
      <c r="E113" s="34"/>
      <c r="F113" s="38"/>
      <c r="G113" s="32"/>
      <c r="H113" s="32" t="s">
        <v>132</v>
      </c>
      <c r="I113" s="36"/>
    </row>
    <row r="114" spans="1:9" ht="33" customHeight="1">
      <c r="A114" s="40" t="s">
        <v>133</v>
      </c>
      <c r="B114" s="41"/>
      <c r="C114" s="41"/>
      <c r="D114" s="41"/>
      <c r="E114" s="41"/>
      <c r="F114" s="41"/>
      <c r="G114" s="41"/>
      <c r="H114" s="42"/>
      <c r="I114" s="36"/>
    </row>
    <row r="115" spans="1:8" ht="33" customHeight="1">
      <c r="A115" s="43"/>
      <c r="B115" s="44"/>
      <c r="C115" s="44"/>
      <c r="D115" s="44"/>
      <c r="E115" s="44"/>
      <c r="F115" s="44"/>
      <c r="G115" s="44"/>
      <c r="H115" s="45"/>
    </row>
    <row r="116" spans="1:8" ht="23.25" customHeight="1">
      <c r="A116" s="46" t="s">
        <v>134</v>
      </c>
      <c r="B116" s="46"/>
      <c r="C116" s="46"/>
      <c r="D116" s="46"/>
      <c r="E116" s="46"/>
      <c r="F116" s="46"/>
      <c r="G116" s="46"/>
      <c r="H116" s="46"/>
    </row>
    <row r="117" spans="1:8" ht="23.25" customHeight="1">
      <c r="A117" s="46"/>
      <c r="B117" s="46"/>
      <c r="C117" s="46"/>
      <c r="D117" s="46"/>
      <c r="E117" s="46"/>
      <c r="F117" s="46"/>
      <c r="G117" s="46"/>
      <c r="H117" s="46"/>
    </row>
    <row r="118" spans="1:8" s="50" customFormat="1" ht="14.25" customHeight="1">
      <c r="A118" s="47" t="s">
        <v>135</v>
      </c>
      <c r="B118" s="48"/>
      <c r="C118" s="48"/>
      <c r="D118" s="48"/>
      <c r="E118" s="48"/>
      <c r="F118" s="48"/>
      <c r="G118" s="48"/>
      <c r="H118" s="49"/>
    </row>
    <row r="119" spans="1:8" s="50" customFormat="1" ht="14.25" customHeight="1">
      <c r="A119" s="51"/>
      <c r="B119" s="52" t="s">
        <v>136</v>
      </c>
      <c r="C119" s="53"/>
      <c r="E119" s="52" t="s">
        <v>137</v>
      </c>
      <c r="F119" s="53"/>
      <c r="H119" s="54"/>
    </row>
    <row r="120" spans="1:8" s="50" customFormat="1" ht="14.25" customHeight="1">
      <c r="A120" s="51"/>
      <c r="B120" s="52" t="s">
        <v>138</v>
      </c>
      <c r="C120" s="53"/>
      <c r="E120" s="52" t="s">
        <v>139</v>
      </c>
      <c r="F120" s="53"/>
      <c r="H120" s="54"/>
    </row>
    <row r="121" spans="1:8" ht="6" customHeight="1">
      <c r="A121" s="17"/>
      <c r="B121" s="18"/>
      <c r="C121" s="18"/>
      <c r="D121" s="18"/>
      <c r="E121" s="18"/>
      <c r="F121" s="18"/>
      <c r="G121" s="55"/>
      <c r="H121" s="19"/>
    </row>
  </sheetData>
  <sheetProtection selectLockedCells="1" selectUnlockedCells="1"/>
  <mergeCells count="17">
    <mergeCell ref="A1:H1"/>
    <mergeCell ref="A2:H2"/>
    <mergeCell ref="C4:D4"/>
    <mergeCell ref="G4:H4"/>
    <mergeCell ref="C5:D5"/>
    <mergeCell ref="G5:H5"/>
    <mergeCell ref="C6:D6"/>
    <mergeCell ref="G6:H6"/>
    <mergeCell ref="C7:D7"/>
    <mergeCell ref="G7:H7"/>
    <mergeCell ref="C8:D8"/>
    <mergeCell ref="G8:H8"/>
    <mergeCell ref="C9:D9"/>
    <mergeCell ref="G9:H9"/>
    <mergeCell ref="C10:D10"/>
    <mergeCell ref="G10:H10"/>
    <mergeCell ref="A116:H117"/>
  </mergeCells>
  <printOptions/>
  <pageMargins left="0.37986111111111115" right="0.5" top="0.5" bottom="0.5" header="0.5118110236220472" footer="0.5"/>
  <pageSetup horizontalDpi="300" verticalDpi="300" orientation="portrait" scale="85"/>
  <headerFooter alignWithMargins="0">
    <oddFooter>&amp;RPAGE  &amp;P OF &amp;N</oddFooter>
  </headerFooter>
</worksheet>
</file>

<file path=xl/worksheets/sheet2.xml><?xml version="1.0" encoding="utf-8"?>
<worksheet xmlns="http://schemas.openxmlformats.org/spreadsheetml/2006/main" xmlns:r="http://schemas.openxmlformats.org/officeDocument/2006/relationships">
  <dimension ref="A1:AF125"/>
  <sheetViews>
    <sheetView workbookViewId="0" topLeftCell="N1">
      <selection activeCell="AI29" sqref="AI29"/>
    </sheetView>
  </sheetViews>
  <sheetFormatPr defaultColWidth="9.33203125" defaultRowHeight="11.25"/>
  <cols>
    <col min="1" max="3" width="10.66015625" style="56" hidden="1" customWidth="1"/>
    <col min="4" max="4" width="12.33203125" style="56" hidden="1" customWidth="1"/>
    <col min="5" max="5" width="12.83203125" style="56" hidden="1" customWidth="1"/>
    <col min="6" max="9" width="10.66015625" style="56" hidden="1" customWidth="1"/>
    <col min="10" max="10" width="9" style="56" hidden="1" customWidth="1"/>
    <col min="11" max="11" width="7.66015625" style="56" hidden="1" customWidth="1"/>
    <col min="12" max="12" width="10.66015625" style="56" hidden="1" customWidth="1"/>
    <col min="13" max="13" width="12.66015625" style="56" hidden="1" customWidth="1"/>
    <col min="14" max="14" width="13" style="56" customWidth="1"/>
    <col min="15" max="15" width="14.33203125" style="56" customWidth="1"/>
    <col min="16" max="16" width="2.33203125" style="56" customWidth="1"/>
    <col min="17" max="17" width="6.16015625" style="56" customWidth="1"/>
    <col min="18" max="18" width="6.16015625" style="56" hidden="1" customWidth="1"/>
    <col min="19" max="19" width="8.16015625" style="56" customWidth="1"/>
    <col min="20" max="20" width="8.5" style="56" customWidth="1"/>
    <col min="21" max="21" width="14.83203125" style="56" customWidth="1"/>
    <col min="22" max="22" width="7.5" style="56" customWidth="1"/>
    <col min="23" max="23" width="12.66015625" style="56" customWidth="1"/>
    <col min="24" max="24" width="9.16015625" style="56" customWidth="1"/>
    <col min="25" max="25" width="8.16015625" style="56" customWidth="1"/>
    <col min="26" max="26" width="11" style="56" customWidth="1"/>
    <col min="27" max="27" width="9.33203125" style="56" customWidth="1"/>
    <col min="28" max="16384" width="10.33203125" style="56" customWidth="1"/>
  </cols>
  <sheetData>
    <row r="1" ht="7.5">
      <c r="AB1" s="57"/>
    </row>
    <row r="2" ht="7.5">
      <c r="AB2" s="57"/>
    </row>
    <row r="3" ht="7.5">
      <c r="AB3" s="57"/>
    </row>
    <row r="4" s="57" customFormat="1" ht="7.5"/>
    <row r="5" spans="14:28" ht="9.75">
      <c r="N5" s="58" t="s">
        <v>140</v>
      </c>
      <c r="O5" s="59">
        <v>2018</v>
      </c>
      <c r="P5" s="60"/>
      <c r="Q5" s="60"/>
      <c r="R5" s="60"/>
      <c r="S5" s="61"/>
      <c r="T5" s="62" t="s">
        <v>141</v>
      </c>
      <c r="U5" s="63" t="s">
        <v>3</v>
      </c>
      <c r="V5" s="57"/>
      <c r="W5" s="64" t="s">
        <v>142</v>
      </c>
      <c r="X5" s="65">
        <v>99</v>
      </c>
      <c r="Y5" s="66"/>
      <c r="Z5" s="67" t="s">
        <v>143</v>
      </c>
      <c r="AA5" s="68">
        <f>(COUNTIF(U18:U116,"0")/X6)</f>
        <v>0.21212121212121213</v>
      </c>
      <c r="AB5" s="57"/>
    </row>
    <row r="6" spans="14:28" ht="9.75">
      <c r="N6" s="69" t="s">
        <v>144</v>
      </c>
      <c r="O6" s="70"/>
      <c r="P6" s="71"/>
      <c r="Q6" s="71"/>
      <c r="R6" s="71"/>
      <c r="S6" s="72"/>
      <c r="T6" s="73" t="s">
        <v>145</v>
      </c>
      <c r="U6" s="74">
        <v>145</v>
      </c>
      <c r="V6" s="57"/>
      <c r="W6" s="75" t="s">
        <v>146</v>
      </c>
      <c r="X6" s="76">
        <f>COUNTA(S18:S116)</f>
        <v>99</v>
      </c>
      <c r="Y6" s="76"/>
      <c r="Z6" s="77" t="s">
        <v>147</v>
      </c>
      <c r="AA6" s="78">
        <f>W120</f>
        <v>0.03045039673610668</v>
      </c>
      <c r="AB6" s="57"/>
    </row>
    <row r="7" spans="14:28" ht="9.75">
      <c r="N7" s="79" t="s">
        <v>148</v>
      </c>
      <c r="O7" s="80"/>
      <c r="P7" s="81"/>
      <c r="Q7" s="81"/>
      <c r="R7" s="81"/>
      <c r="S7" s="82"/>
      <c r="T7" s="73" t="s">
        <v>149</v>
      </c>
      <c r="U7" s="83" t="s">
        <v>19</v>
      </c>
      <c r="V7" s="57"/>
      <c r="W7" s="75" t="s">
        <v>150</v>
      </c>
      <c r="X7" s="84">
        <f>X6/X5</f>
        <v>1</v>
      </c>
      <c r="Y7" s="84"/>
      <c r="Z7" s="77" t="s">
        <v>151</v>
      </c>
      <c r="AA7" s="85">
        <f>Y123</f>
        <v>2.1719050893562817</v>
      </c>
      <c r="AB7" s="57"/>
    </row>
    <row r="8" spans="14:28" ht="9.75">
      <c r="N8" s="86" t="s">
        <v>152</v>
      </c>
      <c r="O8" s="87"/>
      <c r="P8" s="88"/>
      <c r="Q8" s="88"/>
      <c r="R8" s="88"/>
      <c r="S8" s="89"/>
      <c r="T8" s="90"/>
      <c r="U8" s="91">
        <f>VLOOKUP(U6,'[1]SPECIES_CODES'!A2:B58,2,FALSE)</f>
        <v>0</v>
      </c>
      <c r="V8" s="57"/>
      <c r="W8" s="75" t="s">
        <v>153</v>
      </c>
      <c r="X8" s="92">
        <f>COUNTIF(U18:U116,"0")</f>
        <v>21</v>
      </c>
      <c r="Y8" s="92"/>
      <c r="Z8" s="77" t="s">
        <v>154</v>
      </c>
      <c r="AA8" s="93">
        <f>Z120</f>
        <v>0.043063364043843505</v>
      </c>
      <c r="AB8" s="57"/>
    </row>
    <row r="9" spans="14:28" ht="7.5">
      <c r="N9" s="57"/>
      <c r="O9" s="57"/>
      <c r="P9" s="57"/>
      <c r="Q9" s="57"/>
      <c r="R9" s="57"/>
      <c r="S9" s="57"/>
      <c r="T9" s="57"/>
      <c r="U9" s="57"/>
      <c r="V9" s="57"/>
      <c r="W9" s="94" t="s">
        <v>19</v>
      </c>
      <c r="X9" s="95" t="s">
        <v>19</v>
      </c>
      <c r="Y9" s="95"/>
      <c r="Z9" s="96" t="s">
        <v>155</v>
      </c>
      <c r="AA9" s="97">
        <f>AA120</f>
        <v>0.03045039673610668</v>
      </c>
      <c r="AB9" s="57"/>
    </row>
    <row r="10" spans="14:28" ht="7.5">
      <c r="N10" s="98" t="s">
        <v>156</v>
      </c>
      <c r="O10" s="99" t="s">
        <v>29</v>
      </c>
      <c r="P10" s="100"/>
      <c r="Q10" s="100"/>
      <c r="R10" s="100"/>
      <c r="S10" s="101"/>
      <c r="T10" s="62" t="s">
        <v>157</v>
      </c>
      <c r="U10" s="102" t="s">
        <v>158</v>
      </c>
      <c r="V10" s="57"/>
      <c r="W10" s="57"/>
      <c r="X10" s="57" t="s">
        <v>19</v>
      </c>
      <c r="Y10" s="57"/>
      <c r="Z10" s="57"/>
      <c r="AA10" s="57"/>
      <c r="AB10" s="57"/>
    </row>
    <row r="11" spans="14:28" ht="7.5">
      <c r="N11" s="103" t="s">
        <v>159</v>
      </c>
      <c r="O11" s="104"/>
      <c r="P11" s="105"/>
      <c r="Q11" s="105"/>
      <c r="R11" s="105"/>
      <c r="S11" s="106"/>
      <c r="T11" s="107" t="s">
        <v>160</v>
      </c>
      <c r="U11" s="108"/>
      <c r="V11" s="57"/>
      <c r="W11" s="109"/>
      <c r="X11" s="72"/>
      <c r="Y11" s="72"/>
      <c r="Z11" s="57"/>
      <c r="AA11" s="57"/>
      <c r="AB11" s="57"/>
    </row>
    <row r="12" spans="14:28" ht="7.5">
      <c r="N12" s="57"/>
      <c r="O12" s="57"/>
      <c r="P12" s="57"/>
      <c r="Q12" s="57"/>
      <c r="R12" s="57"/>
      <c r="S12" s="57"/>
      <c r="T12" s="57"/>
      <c r="U12" s="57"/>
      <c r="V12" s="57"/>
      <c r="W12" s="110" t="s">
        <v>161</v>
      </c>
      <c r="X12" s="111" t="s">
        <v>162</v>
      </c>
      <c r="Y12" s="112"/>
      <c r="Z12" s="113" t="s">
        <v>163</v>
      </c>
      <c r="AA12" s="57"/>
      <c r="AB12" s="57"/>
    </row>
    <row r="13" spans="14:28" ht="7.5">
      <c r="N13" s="57"/>
      <c r="O13" s="57"/>
      <c r="P13" s="57"/>
      <c r="Q13" s="57"/>
      <c r="R13" s="57"/>
      <c r="S13" s="57"/>
      <c r="T13" s="57"/>
      <c r="U13" s="57"/>
      <c r="V13" s="57"/>
      <c r="W13" s="114" t="s">
        <v>164</v>
      </c>
      <c r="X13" s="111" t="s">
        <v>165</v>
      </c>
      <c r="Y13" s="112"/>
      <c r="Z13" s="113" t="s">
        <v>166</v>
      </c>
      <c r="AA13" s="57"/>
      <c r="AB13" s="57"/>
    </row>
    <row r="14" spans="1:32" s="118" customFormat="1" ht="27" customHeight="1">
      <c r="A14" s="115" t="s">
        <v>167</v>
      </c>
      <c r="B14" s="115" t="s">
        <v>168</v>
      </c>
      <c r="C14" s="115" t="s">
        <v>169</v>
      </c>
      <c r="D14" s="115" t="s">
        <v>170</v>
      </c>
      <c r="E14" s="115" t="s">
        <v>171</v>
      </c>
      <c r="F14" s="115" t="s">
        <v>172</v>
      </c>
      <c r="G14" s="115" t="s">
        <v>173</v>
      </c>
      <c r="H14" s="115" t="s">
        <v>174</v>
      </c>
      <c r="I14" s="115" t="s">
        <v>175</v>
      </c>
      <c r="J14" s="115" t="s">
        <v>31</v>
      </c>
      <c r="K14" s="115" t="s">
        <v>176</v>
      </c>
      <c r="L14" s="115" t="s">
        <v>142</v>
      </c>
      <c r="M14" s="115" t="s">
        <v>146</v>
      </c>
      <c r="N14" s="116" t="s">
        <v>177</v>
      </c>
      <c r="O14" s="116" t="s">
        <v>178</v>
      </c>
      <c r="P14" s="116" t="s">
        <v>179</v>
      </c>
      <c r="Q14" s="116" t="s">
        <v>180</v>
      </c>
      <c r="R14" s="116"/>
      <c r="S14" s="116" t="s">
        <v>181</v>
      </c>
      <c r="T14" s="116"/>
      <c r="U14" s="116" t="s">
        <v>182</v>
      </c>
      <c r="V14" s="116" t="s">
        <v>183</v>
      </c>
      <c r="W14" s="116" t="s">
        <v>184</v>
      </c>
      <c r="X14" s="117" t="s">
        <v>185</v>
      </c>
      <c r="Y14" s="117" t="s">
        <v>186</v>
      </c>
      <c r="Z14" s="116" t="s">
        <v>187</v>
      </c>
      <c r="AA14" s="116" t="s">
        <v>188</v>
      </c>
      <c r="AB14" s="116" t="s">
        <v>189</v>
      </c>
      <c r="AC14" s="115" t="s">
        <v>190</v>
      </c>
      <c r="AD14" s="115" t="s">
        <v>191</v>
      </c>
      <c r="AE14" s="115" t="s">
        <v>192</v>
      </c>
      <c r="AF14" s="115" t="s">
        <v>193</v>
      </c>
    </row>
    <row r="15" spans="1:32" ht="7.5">
      <c r="A15" s="119">
        <f>X13</f>
        <v>0</v>
      </c>
      <c r="B15" s="119">
        <f>X12</f>
        <v>0</v>
      </c>
      <c r="C15" s="119">
        <f>IF(O10=U10,"WITHIN","BETWEEN")</f>
        <v>0</v>
      </c>
      <c r="D15" s="119">
        <f>O10</f>
        <v>0</v>
      </c>
      <c r="E15" s="119">
        <f>U10</f>
        <v>0</v>
      </c>
      <c r="F15" s="120">
        <f>O11</f>
        <v>0</v>
      </c>
      <c r="G15" s="120">
        <f>U11</f>
        <v>0</v>
      </c>
      <c r="H15" s="119">
        <f>O7</f>
        <v>0</v>
      </c>
      <c r="I15" s="121">
        <f>U6</f>
        <v>145</v>
      </c>
      <c r="J15" s="119">
        <f>U5</f>
        <v>0</v>
      </c>
      <c r="K15" s="120">
        <f>O5</f>
        <v>2018</v>
      </c>
      <c r="L15" s="119">
        <f>X5</f>
        <v>99</v>
      </c>
      <c r="M15" s="119">
        <f>X6</f>
        <v>99</v>
      </c>
      <c r="N15" s="122">
        <f>X7</f>
        <v>1</v>
      </c>
      <c r="O15" s="123">
        <f>X8</f>
        <v>21</v>
      </c>
      <c r="P15" s="124">
        <f>AA5</f>
        <v>0.21212121212121213</v>
      </c>
      <c r="Q15" s="125">
        <f>MIN(S18:S37)</f>
        <v>12</v>
      </c>
      <c r="R15" s="126">
        <f>MAX(S18:S37)</f>
        <v>59</v>
      </c>
      <c r="S15" s="125">
        <f>MIN(T18:T37)</f>
        <v>12</v>
      </c>
      <c r="T15" s="126">
        <f>MAX(T18:T37)</f>
        <v>60</v>
      </c>
      <c r="U15" s="123">
        <f>S120</f>
        <v>32.13</v>
      </c>
      <c r="V15" s="123">
        <f>T120</f>
        <v>32.29</v>
      </c>
      <c r="W15" s="123">
        <f>U120</f>
        <v>1.9</v>
      </c>
      <c r="X15" s="123">
        <f>V120</f>
        <v>32.21212121212121</v>
      </c>
      <c r="Y15" s="122">
        <f>AA6</f>
        <v>0.03045039673610668</v>
      </c>
      <c r="Z15" s="123">
        <f>X122</f>
        <v>4.717171717171717</v>
      </c>
      <c r="AA15" s="123">
        <f>Y123</f>
        <v>2.1719050893562817</v>
      </c>
      <c r="AB15" s="123">
        <f>Y120</f>
        <v>1.3427886349805145</v>
      </c>
      <c r="AC15" s="127">
        <f>Z124</f>
        <v>0.06742508744003509</v>
      </c>
      <c r="AD15" s="127">
        <f>Z120</f>
        <v>0.043063364043843505</v>
      </c>
      <c r="AE15" s="127">
        <f>AA125</f>
        <v>0.04767673655094472</v>
      </c>
      <c r="AF15" s="119">
        <f>AA120</f>
        <v>0.03045039673610668</v>
      </c>
    </row>
    <row r="16" spans="14:28" ht="7.5">
      <c r="N16" s="57"/>
      <c r="O16" s="57"/>
      <c r="P16" s="57"/>
      <c r="Q16" s="57"/>
      <c r="R16" s="57"/>
      <c r="S16" s="57"/>
      <c r="T16" s="57"/>
      <c r="U16" s="57"/>
      <c r="V16" s="57"/>
      <c r="W16" s="57"/>
      <c r="X16" s="82" t="s">
        <v>19</v>
      </c>
      <c r="Y16" s="82" t="s">
        <v>19</v>
      </c>
      <c r="Z16" s="57" t="s">
        <v>19</v>
      </c>
      <c r="AA16" s="57" t="s">
        <v>19</v>
      </c>
      <c r="AB16" s="57"/>
    </row>
    <row r="17" spans="14:28" s="128" customFormat="1" ht="16.5">
      <c r="N17" s="129" t="s">
        <v>175</v>
      </c>
      <c r="O17" s="130" t="s">
        <v>194</v>
      </c>
      <c r="P17" s="130"/>
      <c r="Q17" s="130"/>
      <c r="R17" s="130"/>
      <c r="S17" s="130" t="s">
        <v>195</v>
      </c>
      <c r="T17" s="130" t="s">
        <v>196</v>
      </c>
      <c r="U17" s="130" t="s">
        <v>197</v>
      </c>
      <c r="V17" s="130" t="s">
        <v>198</v>
      </c>
      <c r="W17" s="130" t="s">
        <v>199</v>
      </c>
      <c r="X17" s="130" t="s">
        <v>200</v>
      </c>
      <c r="Y17" s="130" t="s">
        <v>201</v>
      </c>
      <c r="Z17" s="130" t="s">
        <v>202</v>
      </c>
      <c r="AA17" s="130" t="s">
        <v>203</v>
      </c>
      <c r="AB17" s="72"/>
    </row>
    <row r="18" spans="1:28" ht="15">
      <c r="A18" s="56">
        <f>A15</f>
        <v>0</v>
      </c>
      <c r="B18" s="56">
        <f>B15</f>
        <v>0</v>
      </c>
      <c r="C18" s="56">
        <f>C15</f>
        <v>0</v>
      </c>
      <c r="D18" s="56">
        <f>D15</f>
        <v>0</v>
      </c>
      <c r="E18" s="56">
        <f>E15</f>
        <v>0</v>
      </c>
      <c r="F18" s="131">
        <f>F15</f>
        <v>0</v>
      </c>
      <c r="G18" s="131">
        <f>G15</f>
        <v>0</v>
      </c>
      <c r="H18" s="56">
        <f>H15</f>
        <v>0</v>
      </c>
      <c r="I18" s="56">
        <f>I15</f>
        <v>145</v>
      </c>
      <c r="J18" s="56">
        <f>J15</f>
        <v>0</v>
      </c>
      <c r="K18" s="131">
        <f>K15</f>
        <v>2018</v>
      </c>
      <c r="L18" s="56">
        <f>L15</f>
        <v>99</v>
      </c>
      <c r="M18" s="56">
        <f>M15</f>
        <v>99</v>
      </c>
      <c r="N18" s="132">
        <f>U6</f>
        <v>145</v>
      </c>
      <c r="O18" s="133">
        <f>U5</f>
        <v>0</v>
      </c>
      <c r="P18" s="134" t="s">
        <v>204</v>
      </c>
      <c r="Q18" s="135">
        <v>1</v>
      </c>
      <c r="R18" s="136"/>
      <c r="S18" s="137">
        <v>47</v>
      </c>
      <c r="T18" s="138">
        <v>45</v>
      </c>
      <c r="U18" s="139">
        <f aca="true" t="shared" si="0" ref="U18:U116">ABS(S18-T18)</f>
        <v>2</v>
      </c>
      <c r="V18" s="139">
        <f aca="true" t="shared" si="1" ref="V18:V116">AVERAGE(S18:T18)</f>
        <v>46</v>
      </c>
      <c r="W18" s="139">
        <f aca="true" t="shared" si="2" ref="W18:W116">(((ABS(S18-V18))/V18)+((ABS(T18-V18))/V18))/2</f>
        <v>0.021739130434782608</v>
      </c>
      <c r="X18" s="139">
        <f aca="true" t="shared" si="3" ref="X18:X116">VAR(S18:T18)</f>
        <v>2</v>
      </c>
      <c r="Y18" s="119">
        <f aca="true" t="shared" si="4" ref="Y18:Y116">STDEV(S18:T18)</f>
        <v>1.4142135623730951</v>
      </c>
      <c r="Z18" s="119">
        <f aca="true" t="shared" si="5" ref="Z18:Z116">Y18/V18</f>
        <v>0.030743773095067286</v>
      </c>
      <c r="AA18" s="119">
        <f aca="true" t="shared" si="6" ref="AA18:AA116">Z18/SQRT(2)</f>
        <v>0.021739130434782608</v>
      </c>
      <c r="AB18" s="57"/>
    </row>
    <row r="19" spans="1:28" ht="15">
      <c r="A19" s="56">
        <f aca="true" t="shared" si="7" ref="A19:A116">A18</f>
        <v>0</v>
      </c>
      <c r="B19" s="56">
        <f aca="true" t="shared" si="8" ref="B19:B116">B18</f>
        <v>0</v>
      </c>
      <c r="C19" s="56">
        <f aca="true" t="shared" si="9" ref="C19:C116">C18</f>
        <v>0</v>
      </c>
      <c r="D19" s="56">
        <f aca="true" t="shared" si="10" ref="D19:D116">D18</f>
        <v>0</v>
      </c>
      <c r="E19" s="56">
        <f aca="true" t="shared" si="11" ref="E19:E116">E18</f>
        <v>0</v>
      </c>
      <c r="F19" s="131">
        <f aca="true" t="shared" si="12" ref="F19:F116">F18</f>
        <v>0</v>
      </c>
      <c r="G19" s="131">
        <f aca="true" t="shared" si="13" ref="G19:G116">G18</f>
        <v>0</v>
      </c>
      <c r="H19" s="56">
        <f aca="true" t="shared" si="14" ref="H19:H116">H18</f>
        <v>0</v>
      </c>
      <c r="I19" s="56">
        <f aca="true" t="shared" si="15" ref="I19:I116">I18</f>
        <v>145</v>
      </c>
      <c r="J19" s="56">
        <f aca="true" t="shared" si="16" ref="J19:J116">J18</f>
        <v>0</v>
      </c>
      <c r="K19" s="131">
        <f aca="true" t="shared" si="17" ref="K19:K116">K18</f>
        <v>2018</v>
      </c>
      <c r="L19" s="56">
        <f aca="true" t="shared" si="18" ref="L19:L116">L18</f>
        <v>99</v>
      </c>
      <c r="M19" s="56">
        <f aca="true" t="shared" si="19" ref="M19:M116">M18</f>
        <v>99</v>
      </c>
      <c r="N19" s="140">
        <f aca="true" t="shared" si="20" ref="N19:N116">N18</f>
        <v>145</v>
      </c>
      <c r="O19" s="133">
        <f aca="true" t="shared" si="21" ref="O19:O116">O18</f>
        <v>0</v>
      </c>
      <c r="P19" s="134" t="s">
        <v>204</v>
      </c>
      <c r="Q19" s="141">
        <v>2</v>
      </c>
      <c r="R19" s="136"/>
      <c r="S19" s="137">
        <v>40</v>
      </c>
      <c r="T19" s="138">
        <v>43</v>
      </c>
      <c r="U19" s="139">
        <f t="shared" si="0"/>
        <v>3</v>
      </c>
      <c r="V19" s="139">
        <f t="shared" si="1"/>
        <v>41.5</v>
      </c>
      <c r="W19" s="139">
        <f t="shared" si="2"/>
        <v>0.03614457831325301</v>
      </c>
      <c r="X19" s="139">
        <f t="shared" si="3"/>
        <v>4.5</v>
      </c>
      <c r="Y19" s="119">
        <f t="shared" si="4"/>
        <v>2.1213203435596424</v>
      </c>
      <c r="Z19" s="119">
        <f t="shared" si="5"/>
        <v>0.05111615285685885</v>
      </c>
      <c r="AA19" s="119">
        <f t="shared" si="6"/>
        <v>0.036144578313253004</v>
      </c>
      <c r="AB19" s="57"/>
    </row>
    <row r="20" spans="1:28" ht="15">
      <c r="A20" s="56">
        <f t="shared" si="7"/>
        <v>0</v>
      </c>
      <c r="B20" s="56">
        <f t="shared" si="8"/>
        <v>0</v>
      </c>
      <c r="C20" s="56">
        <f t="shared" si="9"/>
        <v>0</v>
      </c>
      <c r="D20" s="56">
        <f t="shared" si="10"/>
        <v>0</v>
      </c>
      <c r="E20" s="56">
        <f t="shared" si="11"/>
        <v>0</v>
      </c>
      <c r="F20" s="131">
        <f t="shared" si="12"/>
        <v>0</v>
      </c>
      <c r="G20" s="131">
        <f t="shared" si="13"/>
        <v>0</v>
      </c>
      <c r="H20" s="56">
        <f t="shared" si="14"/>
        <v>0</v>
      </c>
      <c r="I20" s="56">
        <f t="shared" si="15"/>
        <v>145</v>
      </c>
      <c r="J20" s="56">
        <f t="shared" si="16"/>
        <v>0</v>
      </c>
      <c r="K20" s="131">
        <f t="shared" si="17"/>
        <v>2018</v>
      </c>
      <c r="L20" s="56">
        <f t="shared" si="18"/>
        <v>99</v>
      </c>
      <c r="M20" s="56">
        <f t="shared" si="19"/>
        <v>99</v>
      </c>
      <c r="N20" s="140">
        <f t="shared" si="20"/>
        <v>145</v>
      </c>
      <c r="O20" s="133">
        <f t="shared" si="21"/>
        <v>0</v>
      </c>
      <c r="P20" s="134" t="s">
        <v>204</v>
      </c>
      <c r="Q20" s="141">
        <v>3</v>
      </c>
      <c r="R20" s="136"/>
      <c r="S20" s="137">
        <v>20</v>
      </c>
      <c r="T20" s="138">
        <v>19</v>
      </c>
      <c r="U20" s="139">
        <f t="shared" si="0"/>
        <v>1</v>
      </c>
      <c r="V20" s="139">
        <f t="shared" si="1"/>
        <v>19.5</v>
      </c>
      <c r="W20" s="139">
        <f t="shared" si="2"/>
        <v>0.02564102564102564</v>
      </c>
      <c r="X20" s="139">
        <f t="shared" si="3"/>
        <v>0.5</v>
      </c>
      <c r="Y20" s="119">
        <f t="shared" si="4"/>
        <v>0.7071067811865476</v>
      </c>
      <c r="Z20" s="119">
        <f t="shared" si="5"/>
        <v>0.03626188621469475</v>
      </c>
      <c r="AA20" s="119">
        <f t="shared" si="6"/>
        <v>0.02564102564102564</v>
      </c>
      <c r="AB20" s="57"/>
    </row>
    <row r="21" spans="1:28" ht="15">
      <c r="A21" s="56">
        <f t="shared" si="7"/>
        <v>0</v>
      </c>
      <c r="B21" s="56">
        <f t="shared" si="8"/>
        <v>0</v>
      </c>
      <c r="C21" s="56">
        <f t="shared" si="9"/>
        <v>0</v>
      </c>
      <c r="D21" s="56">
        <f t="shared" si="10"/>
        <v>0</v>
      </c>
      <c r="E21" s="56">
        <f t="shared" si="11"/>
        <v>0</v>
      </c>
      <c r="F21" s="131">
        <f t="shared" si="12"/>
        <v>0</v>
      </c>
      <c r="G21" s="131">
        <f t="shared" si="13"/>
        <v>0</v>
      </c>
      <c r="H21" s="56">
        <f t="shared" si="14"/>
        <v>0</v>
      </c>
      <c r="I21" s="56">
        <f t="shared" si="15"/>
        <v>145</v>
      </c>
      <c r="J21" s="56">
        <f t="shared" si="16"/>
        <v>0</v>
      </c>
      <c r="K21" s="131">
        <f t="shared" si="17"/>
        <v>2018</v>
      </c>
      <c r="L21" s="56">
        <f t="shared" si="18"/>
        <v>99</v>
      </c>
      <c r="M21" s="56">
        <f t="shared" si="19"/>
        <v>99</v>
      </c>
      <c r="N21" s="140">
        <f t="shared" si="20"/>
        <v>145</v>
      </c>
      <c r="O21" s="133">
        <f t="shared" si="21"/>
        <v>0</v>
      </c>
      <c r="P21" s="134" t="s">
        <v>204</v>
      </c>
      <c r="Q21" s="141">
        <v>4</v>
      </c>
      <c r="R21" s="136"/>
      <c r="S21" s="137">
        <v>27</v>
      </c>
      <c r="T21" s="138">
        <v>25</v>
      </c>
      <c r="U21" s="139">
        <f t="shared" si="0"/>
        <v>2</v>
      </c>
      <c r="V21" s="139">
        <f t="shared" si="1"/>
        <v>26</v>
      </c>
      <c r="W21" s="139">
        <f t="shared" si="2"/>
        <v>0.038461538461538464</v>
      </c>
      <c r="X21" s="139">
        <f t="shared" si="3"/>
        <v>2</v>
      </c>
      <c r="Y21" s="119">
        <f t="shared" si="4"/>
        <v>1.4142135623730951</v>
      </c>
      <c r="Z21" s="119">
        <f t="shared" si="5"/>
        <v>0.05439282932204212</v>
      </c>
      <c r="AA21" s="119">
        <f t="shared" si="6"/>
        <v>0.03846153846153846</v>
      </c>
      <c r="AB21" s="57"/>
    </row>
    <row r="22" spans="1:28" ht="15">
      <c r="A22" s="56">
        <f t="shared" si="7"/>
        <v>0</v>
      </c>
      <c r="B22" s="56">
        <f t="shared" si="8"/>
        <v>0</v>
      </c>
      <c r="C22" s="56">
        <f t="shared" si="9"/>
        <v>0</v>
      </c>
      <c r="D22" s="56">
        <f t="shared" si="10"/>
        <v>0</v>
      </c>
      <c r="E22" s="56">
        <f t="shared" si="11"/>
        <v>0</v>
      </c>
      <c r="F22" s="131">
        <f t="shared" si="12"/>
        <v>0</v>
      </c>
      <c r="G22" s="131">
        <f t="shared" si="13"/>
        <v>0</v>
      </c>
      <c r="H22" s="56">
        <f t="shared" si="14"/>
        <v>0</v>
      </c>
      <c r="I22" s="56">
        <f t="shared" si="15"/>
        <v>145</v>
      </c>
      <c r="J22" s="56">
        <f t="shared" si="16"/>
        <v>0</v>
      </c>
      <c r="K22" s="131">
        <f t="shared" si="17"/>
        <v>2018</v>
      </c>
      <c r="L22" s="56">
        <f t="shared" si="18"/>
        <v>99</v>
      </c>
      <c r="M22" s="56">
        <f t="shared" si="19"/>
        <v>99</v>
      </c>
      <c r="N22" s="140">
        <f t="shared" si="20"/>
        <v>145</v>
      </c>
      <c r="O22" s="133">
        <f t="shared" si="21"/>
        <v>0</v>
      </c>
      <c r="P22" s="134" t="s">
        <v>204</v>
      </c>
      <c r="Q22" s="141">
        <v>5</v>
      </c>
      <c r="R22" s="136"/>
      <c r="S22" s="137">
        <v>12</v>
      </c>
      <c r="T22" s="138">
        <v>12</v>
      </c>
      <c r="U22" s="139">
        <f t="shared" si="0"/>
        <v>0</v>
      </c>
      <c r="V22" s="139">
        <f t="shared" si="1"/>
        <v>12</v>
      </c>
      <c r="W22" s="139">
        <f t="shared" si="2"/>
        <v>0</v>
      </c>
      <c r="X22" s="139">
        <f t="shared" si="3"/>
        <v>0</v>
      </c>
      <c r="Y22" s="119">
        <f t="shared" si="4"/>
        <v>0</v>
      </c>
      <c r="Z22" s="119">
        <f t="shared" si="5"/>
        <v>0</v>
      </c>
      <c r="AA22" s="119">
        <f t="shared" si="6"/>
        <v>0</v>
      </c>
      <c r="AB22" s="57"/>
    </row>
    <row r="23" spans="1:28" ht="15">
      <c r="A23" s="56">
        <f t="shared" si="7"/>
        <v>0</v>
      </c>
      <c r="B23" s="56">
        <f t="shared" si="8"/>
        <v>0</v>
      </c>
      <c r="C23" s="56">
        <f t="shared" si="9"/>
        <v>0</v>
      </c>
      <c r="D23" s="56">
        <f t="shared" si="10"/>
        <v>0</v>
      </c>
      <c r="E23" s="56">
        <f t="shared" si="11"/>
        <v>0</v>
      </c>
      <c r="F23" s="131">
        <f t="shared" si="12"/>
        <v>0</v>
      </c>
      <c r="G23" s="131">
        <f t="shared" si="13"/>
        <v>0</v>
      </c>
      <c r="H23" s="56">
        <f t="shared" si="14"/>
        <v>0</v>
      </c>
      <c r="I23" s="56">
        <f t="shared" si="15"/>
        <v>145</v>
      </c>
      <c r="J23" s="56">
        <f t="shared" si="16"/>
        <v>0</v>
      </c>
      <c r="K23" s="131">
        <f t="shared" si="17"/>
        <v>2018</v>
      </c>
      <c r="L23" s="56">
        <f t="shared" si="18"/>
        <v>99</v>
      </c>
      <c r="M23" s="56">
        <f t="shared" si="19"/>
        <v>99</v>
      </c>
      <c r="N23" s="140">
        <f t="shared" si="20"/>
        <v>145</v>
      </c>
      <c r="O23" s="133">
        <f t="shared" si="21"/>
        <v>0</v>
      </c>
      <c r="P23" s="134" t="s">
        <v>204</v>
      </c>
      <c r="Q23" s="141">
        <v>6</v>
      </c>
      <c r="R23" s="136"/>
      <c r="S23" s="137">
        <v>43</v>
      </c>
      <c r="T23" s="138">
        <v>43</v>
      </c>
      <c r="U23" s="139">
        <f t="shared" si="0"/>
        <v>0</v>
      </c>
      <c r="V23" s="139">
        <f t="shared" si="1"/>
        <v>43</v>
      </c>
      <c r="W23" s="139">
        <f t="shared" si="2"/>
        <v>0</v>
      </c>
      <c r="X23" s="139">
        <f t="shared" si="3"/>
        <v>0</v>
      </c>
      <c r="Y23" s="119">
        <f t="shared" si="4"/>
        <v>0</v>
      </c>
      <c r="Z23" s="119">
        <f t="shared" si="5"/>
        <v>0</v>
      </c>
      <c r="AA23" s="119">
        <f t="shared" si="6"/>
        <v>0</v>
      </c>
      <c r="AB23" s="57"/>
    </row>
    <row r="24" spans="1:28" ht="15">
      <c r="A24" s="56">
        <f t="shared" si="7"/>
        <v>0</v>
      </c>
      <c r="B24" s="56">
        <f t="shared" si="8"/>
        <v>0</v>
      </c>
      <c r="C24" s="56">
        <f t="shared" si="9"/>
        <v>0</v>
      </c>
      <c r="D24" s="56">
        <f t="shared" si="10"/>
        <v>0</v>
      </c>
      <c r="E24" s="56">
        <f t="shared" si="11"/>
        <v>0</v>
      </c>
      <c r="F24" s="131">
        <f t="shared" si="12"/>
        <v>0</v>
      </c>
      <c r="G24" s="131">
        <f t="shared" si="13"/>
        <v>0</v>
      </c>
      <c r="H24" s="56">
        <f t="shared" si="14"/>
        <v>0</v>
      </c>
      <c r="I24" s="56">
        <f t="shared" si="15"/>
        <v>145</v>
      </c>
      <c r="J24" s="56">
        <f t="shared" si="16"/>
        <v>0</v>
      </c>
      <c r="K24" s="131">
        <f t="shared" si="17"/>
        <v>2018</v>
      </c>
      <c r="L24" s="56">
        <f t="shared" si="18"/>
        <v>99</v>
      </c>
      <c r="M24" s="56">
        <f t="shared" si="19"/>
        <v>99</v>
      </c>
      <c r="N24" s="140">
        <f t="shared" si="20"/>
        <v>145</v>
      </c>
      <c r="O24" s="133">
        <f t="shared" si="21"/>
        <v>0</v>
      </c>
      <c r="P24" s="134" t="s">
        <v>204</v>
      </c>
      <c r="Q24" s="141">
        <v>7</v>
      </c>
      <c r="R24" s="136"/>
      <c r="S24" s="137">
        <v>25</v>
      </c>
      <c r="T24" s="138">
        <v>25</v>
      </c>
      <c r="U24" s="139">
        <f t="shared" si="0"/>
        <v>0</v>
      </c>
      <c r="V24" s="139">
        <f t="shared" si="1"/>
        <v>25</v>
      </c>
      <c r="W24" s="139">
        <f t="shared" si="2"/>
        <v>0</v>
      </c>
      <c r="X24" s="139">
        <f t="shared" si="3"/>
        <v>0</v>
      </c>
      <c r="Y24" s="119">
        <f t="shared" si="4"/>
        <v>0</v>
      </c>
      <c r="Z24" s="119">
        <f t="shared" si="5"/>
        <v>0</v>
      </c>
      <c r="AA24" s="119">
        <f t="shared" si="6"/>
        <v>0</v>
      </c>
      <c r="AB24" s="57"/>
    </row>
    <row r="25" spans="1:28" ht="15">
      <c r="A25" s="56">
        <f t="shared" si="7"/>
        <v>0</v>
      </c>
      <c r="B25" s="56">
        <f t="shared" si="8"/>
        <v>0</v>
      </c>
      <c r="C25" s="56">
        <f t="shared" si="9"/>
        <v>0</v>
      </c>
      <c r="D25" s="56">
        <f t="shared" si="10"/>
        <v>0</v>
      </c>
      <c r="E25" s="56">
        <f t="shared" si="11"/>
        <v>0</v>
      </c>
      <c r="F25" s="131">
        <f t="shared" si="12"/>
        <v>0</v>
      </c>
      <c r="G25" s="131">
        <f t="shared" si="13"/>
        <v>0</v>
      </c>
      <c r="H25" s="56">
        <f t="shared" si="14"/>
        <v>0</v>
      </c>
      <c r="I25" s="56">
        <f t="shared" si="15"/>
        <v>145</v>
      </c>
      <c r="J25" s="56">
        <f t="shared" si="16"/>
        <v>0</v>
      </c>
      <c r="K25" s="131">
        <f t="shared" si="17"/>
        <v>2018</v>
      </c>
      <c r="L25" s="56">
        <f t="shared" si="18"/>
        <v>99</v>
      </c>
      <c r="M25" s="56">
        <f t="shared" si="19"/>
        <v>99</v>
      </c>
      <c r="N25" s="140">
        <f t="shared" si="20"/>
        <v>145</v>
      </c>
      <c r="O25" s="133">
        <f t="shared" si="21"/>
        <v>0</v>
      </c>
      <c r="P25" s="134" t="s">
        <v>204</v>
      </c>
      <c r="Q25" s="141">
        <v>8</v>
      </c>
      <c r="R25" s="136"/>
      <c r="S25" s="137">
        <v>28</v>
      </c>
      <c r="T25" s="138">
        <v>26</v>
      </c>
      <c r="U25" s="139">
        <f t="shared" si="0"/>
        <v>2</v>
      </c>
      <c r="V25" s="139">
        <f t="shared" si="1"/>
        <v>27</v>
      </c>
      <c r="W25" s="139">
        <f t="shared" si="2"/>
        <v>0.037037037037037035</v>
      </c>
      <c r="X25" s="139">
        <f t="shared" si="3"/>
        <v>2</v>
      </c>
      <c r="Y25" s="119">
        <f t="shared" si="4"/>
        <v>1.4142135623730951</v>
      </c>
      <c r="Z25" s="119">
        <f t="shared" si="5"/>
        <v>0.052378280087892415</v>
      </c>
      <c r="AA25" s="119">
        <f t="shared" si="6"/>
        <v>0.03703703703703704</v>
      </c>
      <c r="AB25" s="57"/>
    </row>
    <row r="26" spans="1:28" ht="15">
      <c r="A26" s="56">
        <f t="shared" si="7"/>
        <v>0</v>
      </c>
      <c r="B26" s="56">
        <f t="shared" si="8"/>
        <v>0</v>
      </c>
      <c r="C26" s="56">
        <f t="shared" si="9"/>
        <v>0</v>
      </c>
      <c r="D26" s="56">
        <f t="shared" si="10"/>
        <v>0</v>
      </c>
      <c r="E26" s="56">
        <f t="shared" si="11"/>
        <v>0</v>
      </c>
      <c r="F26" s="131">
        <f t="shared" si="12"/>
        <v>0</v>
      </c>
      <c r="G26" s="131">
        <f t="shared" si="13"/>
        <v>0</v>
      </c>
      <c r="H26" s="56">
        <f t="shared" si="14"/>
        <v>0</v>
      </c>
      <c r="I26" s="56">
        <f t="shared" si="15"/>
        <v>145</v>
      </c>
      <c r="J26" s="56">
        <f t="shared" si="16"/>
        <v>0</v>
      </c>
      <c r="K26" s="131">
        <f t="shared" si="17"/>
        <v>2018</v>
      </c>
      <c r="L26" s="56">
        <f t="shared" si="18"/>
        <v>99</v>
      </c>
      <c r="M26" s="56">
        <f t="shared" si="19"/>
        <v>99</v>
      </c>
      <c r="N26" s="140">
        <f t="shared" si="20"/>
        <v>145</v>
      </c>
      <c r="O26" s="133">
        <f t="shared" si="21"/>
        <v>0</v>
      </c>
      <c r="P26" s="134" t="s">
        <v>204</v>
      </c>
      <c r="Q26" s="141">
        <v>9</v>
      </c>
      <c r="R26" s="136"/>
      <c r="S26" s="137">
        <v>43</v>
      </c>
      <c r="T26" s="138">
        <v>43</v>
      </c>
      <c r="U26" s="139">
        <f t="shared" si="0"/>
        <v>0</v>
      </c>
      <c r="V26" s="139">
        <f t="shared" si="1"/>
        <v>43</v>
      </c>
      <c r="W26" s="139">
        <f t="shared" si="2"/>
        <v>0</v>
      </c>
      <c r="X26" s="139">
        <f t="shared" si="3"/>
        <v>0</v>
      </c>
      <c r="Y26" s="119">
        <f t="shared" si="4"/>
        <v>0</v>
      </c>
      <c r="Z26" s="119">
        <f t="shared" si="5"/>
        <v>0</v>
      </c>
      <c r="AA26" s="119">
        <f t="shared" si="6"/>
        <v>0</v>
      </c>
      <c r="AB26" s="57"/>
    </row>
    <row r="27" spans="1:28" ht="15">
      <c r="A27" s="56">
        <f t="shared" si="7"/>
        <v>0</v>
      </c>
      <c r="B27" s="56">
        <f t="shared" si="8"/>
        <v>0</v>
      </c>
      <c r="C27" s="56">
        <f t="shared" si="9"/>
        <v>0</v>
      </c>
      <c r="D27" s="56">
        <f t="shared" si="10"/>
        <v>0</v>
      </c>
      <c r="E27" s="56">
        <f t="shared" si="11"/>
        <v>0</v>
      </c>
      <c r="F27" s="131">
        <f t="shared" si="12"/>
        <v>0</v>
      </c>
      <c r="G27" s="131">
        <f t="shared" si="13"/>
        <v>0</v>
      </c>
      <c r="H27" s="56">
        <f t="shared" si="14"/>
        <v>0</v>
      </c>
      <c r="I27" s="56">
        <f t="shared" si="15"/>
        <v>145</v>
      </c>
      <c r="J27" s="56">
        <f t="shared" si="16"/>
        <v>0</v>
      </c>
      <c r="K27" s="131">
        <f t="shared" si="17"/>
        <v>2018</v>
      </c>
      <c r="L27" s="56">
        <f t="shared" si="18"/>
        <v>99</v>
      </c>
      <c r="M27" s="56">
        <f t="shared" si="19"/>
        <v>99</v>
      </c>
      <c r="N27" s="140">
        <f t="shared" si="20"/>
        <v>145</v>
      </c>
      <c r="O27" s="133">
        <f t="shared" si="21"/>
        <v>0</v>
      </c>
      <c r="P27" s="134" t="s">
        <v>204</v>
      </c>
      <c r="Q27" s="141">
        <v>10</v>
      </c>
      <c r="R27" s="136"/>
      <c r="S27" s="137">
        <v>26</v>
      </c>
      <c r="T27" s="138">
        <v>25</v>
      </c>
      <c r="U27" s="139">
        <f t="shared" si="0"/>
        <v>1</v>
      </c>
      <c r="V27" s="139">
        <f t="shared" si="1"/>
        <v>25.5</v>
      </c>
      <c r="W27" s="139">
        <f t="shared" si="2"/>
        <v>0.0196078431372549</v>
      </c>
      <c r="X27" s="139">
        <f t="shared" si="3"/>
        <v>0.5</v>
      </c>
      <c r="Y27" s="119">
        <f t="shared" si="4"/>
        <v>0.7071067811865476</v>
      </c>
      <c r="Z27" s="119">
        <f t="shared" si="5"/>
        <v>0.0277296776935901</v>
      </c>
      <c r="AA27" s="119">
        <f t="shared" si="6"/>
        <v>0.0196078431372549</v>
      </c>
      <c r="AB27" s="57"/>
    </row>
    <row r="28" spans="1:28" ht="15">
      <c r="A28" s="56">
        <f t="shared" si="7"/>
        <v>0</v>
      </c>
      <c r="B28" s="56">
        <f t="shared" si="8"/>
        <v>0</v>
      </c>
      <c r="C28" s="56">
        <f t="shared" si="9"/>
        <v>0</v>
      </c>
      <c r="D28" s="56">
        <f t="shared" si="10"/>
        <v>0</v>
      </c>
      <c r="E28" s="56">
        <f t="shared" si="11"/>
        <v>0</v>
      </c>
      <c r="F28" s="131">
        <f t="shared" si="12"/>
        <v>0</v>
      </c>
      <c r="G28" s="131">
        <f t="shared" si="13"/>
        <v>0</v>
      </c>
      <c r="H28" s="56">
        <f t="shared" si="14"/>
        <v>0</v>
      </c>
      <c r="I28" s="56">
        <f t="shared" si="15"/>
        <v>145</v>
      </c>
      <c r="J28" s="56">
        <f t="shared" si="16"/>
        <v>0</v>
      </c>
      <c r="K28" s="131">
        <f t="shared" si="17"/>
        <v>2018</v>
      </c>
      <c r="L28" s="56">
        <f t="shared" si="18"/>
        <v>99</v>
      </c>
      <c r="M28" s="56">
        <f t="shared" si="19"/>
        <v>99</v>
      </c>
      <c r="N28" s="140">
        <f t="shared" si="20"/>
        <v>145</v>
      </c>
      <c r="O28" s="133">
        <f t="shared" si="21"/>
        <v>0</v>
      </c>
      <c r="P28" s="134" t="s">
        <v>204</v>
      </c>
      <c r="Q28" s="141">
        <v>11</v>
      </c>
      <c r="R28" s="136"/>
      <c r="S28" s="137">
        <v>34</v>
      </c>
      <c r="T28" s="138">
        <v>35</v>
      </c>
      <c r="U28" s="139">
        <f t="shared" si="0"/>
        <v>1</v>
      </c>
      <c r="V28" s="139">
        <f t="shared" si="1"/>
        <v>34.5</v>
      </c>
      <c r="W28" s="139">
        <f t="shared" si="2"/>
        <v>0.014492753623188406</v>
      </c>
      <c r="X28" s="139">
        <f t="shared" si="3"/>
        <v>0.5</v>
      </c>
      <c r="Y28" s="119">
        <f t="shared" si="4"/>
        <v>0.7071067811865476</v>
      </c>
      <c r="Z28" s="119">
        <f t="shared" si="5"/>
        <v>0.02049584873004486</v>
      </c>
      <c r="AA28" s="119">
        <f t="shared" si="6"/>
        <v>0.014492753623188406</v>
      </c>
      <c r="AB28" s="57"/>
    </row>
    <row r="29" spans="1:28" ht="15">
      <c r="A29" s="56">
        <f t="shared" si="7"/>
        <v>0</v>
      </c>
      <c r="B29" s="56">
        <f t="shared" si="8"/>
        <v>0</v>
      </c>
      <c r="C29" s="56">
        <f t="shared" si="9"/>
        <v>0</v>
      </c>
      <c r="D29" s="56">
        <f t="shared" si="10"/>
        <v>0</v>
      </c>
      <c r="E29" s="56">
        <f t="shared" si="11"/>
        <v>0</v>
      </c>
      <c r="F29" s="131">
        <f t="shared" si="12"/>
        <v>0</v>
      </c>
      <c r="G29" s="131">
        <f t="shared" si="13"/>
        <v>0</v>
      </c>
      <c r="H29" s="56">
        <f t="shared" si="14"/>
        <v>0</v>
      </c>
      <c r="I29" s="56">
        <f t="shared" si="15"/>
        <v>145</v>
      </c>
      <c r="J29" s="56">
        <f t="shared" si="16"/>
        <v>0</v>
      </c>
      <c r="K29" s="131">
        <f t="shared" si="17"/>
        <v>2018</v>
      </c>
      <c r="L29" s="56">
        <f t="shared" si="18"/>
        <v>99</v>
      </c>
      <c r="M29" s="56">
        <f t="shared" si="19"/>
        <v>99</v>
      </c>
      <c r="N29" s="140">
        <f t="shared" si="20"/>
        <v>145</v>
      </c>
      <c r="O29" s="133">
        <f t="shared" si="21"/>
        <v>0</v>
      </c>
      <c r="P29" s="134" t="s">
        <v>204</v>
      </c>
      <c r="Q29" s="141">
        <v>12</v>
      </c>
      <c r="R29" s="136"/>
      <c r="S29" s="137">
        <v>25</v>
      </c>
      <c r="T29" s="138">
        <v>26</v>
      </c>
      <c r="U29" s="139">
        <f t="shared" si="0"/>
        <v>1</v>
      </c>
      <c r="V29" s="139">
        <f t="shared" si="1"/>
        <v>25.5</v>
      </c>
      <c r="W29" s="139">
        <f t="shared" si="2"/>
        <v>0.0196078431372549</v>
      </c>
      <c r="X29" s="139">
        <f t="shared" si="3"/>
        <v>0.5</v>
      </c>
      <c r="Y29" s="119">
        <f t="shared" si="4"/>
        <v>0.7071067811865476</v>
      </c>
      <c r="Z29" s="119">
        <f t="shared" si="5"/>
        <v>0.0277296776935901</v>
      </c>
      <c r="AA29" s="119">
        <f t="shared" si="6"/>
        <v>0.0196078431372549</v>
      </c>
      <c r="AB29" s="57"/>
    </row>
    <row r="30" spans="1:28" ht="15">
      <c r="A30" s="56">
        <f t="shared" si="7"/>
        <v>0</v>
      </c>
      <c r="B30" s="56">
        <f t="shared" si="8"/>
        <v>0</v>
      </c>
      <c r="C30" s="56">
        <f t="shared" si="9"/>
        <v>0</v>
      </c>
      <c r="D30" s="56">
        <f t="shared" si="10"/>
        <v>0</v>
      </c>
      <c r="E30" s="56">
        <f t="shared" si="11"/>
        <v>0</v>
      </c>
      <c r="F30" s="131">
        <f t="shared" si="12"/>
        <v>0</v>
      </c>
      <c r="G30" s="131">
        <f t="shared" si="13"/>
        <v>0</v>
      </c>
      <c r="H30" s="56">
        <f t="shared" si="14"/>
        <v>0</v>
      </c>
      <c r="I30" s="56">
        <f t="shared" si="15"/>
        <v>145</v>
      </c>
      <c r="J30" s="56">
        <f t="shared" si="16"/>
        <v>0</v>
      </c>
      <c r="K30" s="131">
        <f t="shared" si="17"/>
        <v>2018</v>
      </c>
      <c r="L30" s="56">
        <f t="shared" si="18"/>
        <v>99</v>
      </c>
      <c r="M30" s="56">
        <f t="shared" si="19"/>
        <v>99</v>
      </c>
      <c r="N30" s="140">
        <f t="shared" si="20"/>
        <v>145</v>
      </c>
      <c r="O30" s="133">
        <f t="shared" si="21"/>
        <v>0</v>
      </c>
      <c r="P30" s="134" t="s">
        <v>204</v>
      </c>
      <c r="Q30" s="141">
        <v>13</v>
      </c>
      <c r="R30" s="136"/>
      <c r="S30" s="137">
        <v>25</v>
      </c>
      <c r="T30" s="138">
        <v>26</v>
      </c>
      <c r="U30" s="139">
        <f t="shared" si="0"/>
        <v>1</v>
      </c>
      <c r="V30" s="139">
        <f t="shared" si="1"/>
        <v>25.5</v>
      </c>
      <c r="W30" s="139">
        <f t="shared" si="2"/>
        <v>0.0196078431372549</v>
      </c>
      <c r="X30" s="139">
        <f t="shared" si="3"/>
        <v>0.5</v>
      </c>
      <c r="Y30" s="119">
        <f t="shared" si="4"/>
        <v>0.7071067811865476</v>
      </c>
      <c r="Z30" s="119">
        <f t="shared" si="5"/>
        <v>0.0277296776935901</v>
      </c>
      <c r="AA30" s="119">
        <f t="shared" si="6"/>
        <v>0.0196078431372549</v>
      </c>
      <c r="AB30" s="57"/>
    </row>
    <row r="31" spans="1:28" ht="15">
      <c r="A31" s="56">
        <f t="shared" si="7"/>
        <v>0</v>
      </c>
      <c r="B31" s="56">
        <f t="shared" si="8"/>
        <v>0</v>
      </c>
      <c r="C31" s="56">
        <f t="shared" si="9"/>
        <v>0</v>
      </c>
      <c r="D31" s="56">
        <f t="shared" si="10"/>
        <v>0</v>
      </c>
      <c r="E31" s="56">
        <f t="shared" si="11"/>
        <v>0</v>
      </c>
      <c r="F31" s="131">
        <f t="shared" si="12"/>
        <v>0</v>
      </c>
      <c r="G31" s="131">
        <f t="shared" si="13"/>
        <v>0</v>
      </c>
      <c r="H31" s="56">
        <f t="shared" si="14"/>
        <v>0</v>
      </c>
      <c r="I31" s="56">
        <f t="shared" si="15"/>
        <v>145</v>
      </c>
      <c r="J31" s="56">
        <f t="shared" si="16"/>
        <v>0</v>
      </c>
      <c r="K31" s="131">
        <f t="shared" si="17"/>
        <v>2018</v>
      </c>
      <c r="L31" s="56">
        <f t="shared" si="18"/>
        <v>99</v>
      </c>
      <c r="M31" s="56">
        <f t="shared" si="19"/>
        <v>99</v>
      </c>
      <c r="N31" s="140">
        <f t="shared" si="20"/>
        <v>145</v>
      </c>
      <c r="O31" s="133">
        <f t="shared" si="21"/>
        <v>0</v>
      </c>
      <c r="P31" s="134" t="s">
        <v>204</v>
      </c>
      <c r="Q31" s="141">
        <v>15</v>
      </c>
      <c r="R31" s="136"/>
      <c r="S31" s="137">
        <v>28</v>
      </c>
      <c r="T31" s="138">
        <v>27</v>
      </c>
      <c r="U31" s="139">
        <f t="shared" si="0"/>
        <v>1</v>
      </c>
      <c r="V31" s="139">
        <f t="shared" si="1"/>
        <v>27.5</v>
      </c>
      <c r="W31" s="139">
        <f t="shared" si="2"/>
        <v>0.01818181818181818</v>
      </c>
      <c r="X31" s="139">
        <f t="shared" si="3"/>
        <v>0.5</v>
      </c>
      <c r="Y31" s="119">
        <f t="shared" si="4"/>
        <v>0.7071067811865476</v>
      </c>
      <c r="Z31" s="119">
        <f t="shared" si="5"/>
        <v>0.025712973861329</v>
      </c>
      <c r="AA31" s="119">
        <f t="shared" si="6"/>
        <v>0.01818181818181818</v>
      </c>
      <c r="AB31" s="57"/>
    </row>
    <row r="32" spans="1:28" ht="15">
      <c r="A32" s="56">
        <f t="shared" si="7"/>
        <v>0</v>
      </c>
      <c r="B32" s="56">
        <f t="shared" si="8"/>
        <v>0</v>
      </c>
      <c r="C32" s="56">
        <f t="shared" si="9"/>
        <v>0</v>
      </c>
      <c r="D32" s="56">
        <f t="shared" si="10"/>
        <v>0</v>
      </c>
      <c r="E32" s="56">
        <f t="shared" si="11"/>
        <v>0</v>
      </c>
      <c r="F32" s="131">
        <f t="shared" si="12"/>
        <v>0</v>
      </c>
      <c r="G32" s="131">
        <f t="shared" si="13"/>
        <v>0</v>
      </c>
      <c r="H32" s="56">
        <f t="shared" si="14"/>
        <v>0</v>
      </c>
      <c r="I32" s="56">
        <f t="shared" si="15"/>
        <v>145</v>
      </c>
      <c r="J32" s="56">
        <f t="shared" si="16"/>
        <v>0</v>
      </c>
      <c r="K32" s="131">
        <f t="shared" si="17"/>
        <v>2018</v>
      </c>
      <c r="L32" s="56">
        <f t="shared" si="18"/>
        <v>99</v>
      </c>
      <c r="M32" s="56">
        <f t="shared" si="19"/>
        <v>99</v>
      </c>
      <c r="N32" s="140">
        <f t="shared" si="20"/>
        <v>145</v>
      </c>
      <c r="O32" s="133">
        <f t="shared" si="21"/>
        <v>0</v>
      </c>
      <c r="P32" s="134" t="s">
        <v>204</v>
      </c>
      <c r="Q32" s="141">
        <v>16</v>
      </c>
      <c r="R32" s="136"/>
      <c r="S32" s="137">
        <v>26</v>
      </c>
      <c r="T32" s="138">
        <v>25</v>
      </c>
      <c r="U32" s="139">
        <f t="shared" si="0"/>
        <v>1</v>
      </c>
      <c r="V32" s="139">
        <f t="shared" si="1"/>
        <v>25.5</v>
      </c>
      <c r="W32" s="139">
        <f t="shared" si="2"/>
        <v>0.0196078431372549</v>
      </c>
      <c r="X32" s="139">
        <f t="shared" si="3"/>
        <v>0.5</v>
      </c>
      <c r="Y32" s="119">
        <f t="shared" si="4"/>
        <v>0.7071067811865476</v>
      </c>
      <c r="Z32" s="119">
        <f t="shared" si="5"/>
        <v>0.0277296776935901</v>
      </c>
      <c r="AA32" s="119">
        <f t="shared" si="6"/>
        <v>0.0196078431372549</v>
      </c>
      <c r="AB32" s="57"/>
    </row>
    <row r="33" spans="1:28" ht="15">
      <c r="A33" s="56">
        <f t="shared" si="7"/>
        <v>0</v>
      </c>
      <c r="B33" s="56">
        <f t="shared" si="8"/>
        <v>0</v>
      </c>
      <c r="C33" s="56">
        <f t="shared" si="9"/>
        <v>0</v>
      </c>
      <c r="D33" s="56">
        <f t="shared" si="10"/>
        <v>0</v>
      </c>
      <c r="E33" s="56">
        <f t="shared" si="11"/>
        <v>0</v>
      </c>
      <c r="F33" s="131">
        <f t="shared" si="12"/>
        <v>0</v>
      </c>
      <c r="G33" s="131">
        <f t="shared" si="13"/>
        <v>0</v>
      </c>
      <c r="H33" s="56">
        <f t="shared" si="14"/>
        <v>0</v>
      </c>
      <c r="I33" s="56">
        <f t="shared" si="15"/>
        <v>145</v>
      </c>
      <c r="J33" s="56">
        <f t="shared" si="16"/>
        <v>0</v>
      </c>
      <c r="K33" s="131">
        <f t="shared" si="17"/>
        <v>2018</v>
      </c>
      <c r="L33" s="56">
        <f t="shared" si="18"/>
        <v>99</v>
      </c>
      <c r="M33" s="56">
        <f t="shared" si="19"/>
        <v>99</v>
      </c>
      <c r="N33" s="140">
        <f t="shared" si="20"/>
        <v>145</v>
      </c>
      <c r="O33" s="133">
        <f t="shared" si="21"/>
        <v>0</v>
      </c>
      <c r="P33" s="134" t="s">
        <v>204</v>
      </c>
      <c r="Q33" s="141">
        <v>17</v>
      </c>
      <c r="R33" s="136"/>
      <c r="S33" s="137">
        <v>17</v>
      </c>
      <c r="T33" s="138">
        <v>17</v>
      </c>
      <c r="U33" s="139">
        <f t="shared" si="0"/>
        <v>0</v>
      </c>
      <c r="V33" s="139">
        <f t="shared" si="1"/>
        <v>17</v>
      </c>
      <c r="W33" s="139">
        <f t="shared" si="2"/>
        <v>0</v>
      </c>
      <c r="X33" s="139">
        <f t="shared" si="3"/>
        <v>0</v>
      </c>
      <c r="Y33" s="119">
        <f t="shared" si="4"/>
        <v>0</v>
      </c>
      <c r="Z33" s="119">
        <f t="shared" si="5"/>
        <v>0</v>
      </c>
      <c r="AA33" s="119">
        <f t="shared" si="6"/>
        <v>0</v>
      </c>
      <c r="AB33" s="57"/>
    </row>
    <row r="34" spans="1:28" ht="15">
      <c r="A34" s="56">
        <f t="shared" si="7"/>
        <v>0</v>
      </c>
      <c r="B34" s="56">
        <f t="shared" si="8"/>
        <v>0</v>
      </c>
      <c r="C34" s="56">
        <f t="shared" si="9"/>
        <v>0</v>
      </c>
      <c r="D34" s="56">
        <f t="shared" si="10"/>
        <v>0</v>
      </c>
      <c r="E34" s="56">
        <f t="shared" si="11"/>
        <v>0</v>
      </c>
      <c r="F34" s="131">
        <f t="shared" si="12"/>
        <v>0</v>
      </c>
      <c r="G34" s="131">
        <f t="shared" si="13"/>
        <v>0</v>
      </c>
      <c r="H34" s="56">
        <f t="shared" si="14"/>
        <v>0</v>
      </c>
      <c r="I34" s="56">
        <f t="shared" si="15"/>
        <v>145</v>
      </c>
      <c r="J34" s="56">
        <f t="shared" si="16"/>
        <v>0</v>
      </c>
      <c r="K34" s="131">
        <f t="shared" si="17"/>
        <v>2018</v>
      </c>
      <c r="L34" s="56">
        <f t="shared" si="18"/>
        <v>99</v>
      </c>
      <c r="M34" s="56">
        <f t="shared" si="19"/>
        <v>99</v>
      </c>
      <c r="N34" s="140">
        <f t="shared" si="20"/>
        <v>145</v>
      </c>
      <c r="O34" s="133">
        <f t="shared" si="21"/>
        <v>0</v>
      </c>
      <c r="P34" s="134" t="s">
        <v>204</v>
      </c>
      <c r="Q34" s="141">
        <v>18</v>
      </c>
      <c r="R34" s="136"/>
      <c r="S34" s="137">
        <v>26</v>
      </c>
      <c r="T34" s="138">
        <v>28</v>
      </c>
      <c r="U34" s="139">
        <f t="shared" si="0"/>
        <v>2</v>
      </c>
      <c r="V34" s="139">
        <f t="shared" si="1"/>
        <v>27</v>
      </c>
      <c r="W34" s="139">
        <f t="shared" si="2"/>
        <v>0.037037037037037035</v>
      </c>
      <c r="X34" s="139">
        <f t="shared" si="3"/>
        <v>2</v>
      </c>
      <c r="Y34" s="119">
        <f t="shared" si="4"/>
        <v>1.4142135623730951</v>
      </c>
      <c r="Z34" s="119">
        <f t="shared" si="5"/>
        <v>0.052378280087892415</v>
      </c>
      <c r="AA34" s="119">
        <f t="shared" si="6"/>
        <v>0.03703703703703704</v>
      </c>
      <c r="AB34" s="57"/>
    </row>
    <row r="35" spans="1:28" ht="15">
      <c r="A35" s="56">
        <f t="shared" si="7"/>
        <v>0</v>
      </c>
      <c r="B35" s="56">
        <f t="shared" si="8"/>
        <v>0</v>
      </c>
      <c r="C35" s="56">
        <f t="shared" si="9"/>
        <v>0</v>
      </c>
      <c r="D35" s="56">
        <f t="shared" si="10"/>
        <v>0</v>
      </c>
      <c r="E35" s="56">
        <f t="shared" si="11"/>
        <v>0</v>
      </c>
      <c r="F35" s="131">
        <f t="shared" si="12"/>
        <v>0</v>
      </c>
      <c r="G35" s="131">
        <f t="shared" si="13"/>
        <v>0</v>
      </c>
      <c r="H35" s="56">
        <f t="shared" si="14"/>
        <v>0</v>
      </c>
      <c r="I35" s="56">
        <f t="shared" si="15"/>
        <v>145</v>
      </c>
      <c r="J35" s="56">
        <f t="shared" si="16"/>
        <v>0</v>
      </c>
      <c r="K35" s="131">
        <f t="shared" si="17"/>
        <v>2018</v>
      </c>
      <c r="L35" s="56">
        <f t="shared" si="18"/>
        <v>99</v>
      </c>
      <c r="M35" s="56">
        <f t="shared" si="19"/>
        <v>99</v>
      </c>
      <c r="N35" s="140">
        <f t="shared" si="20"/>
        <v>145</v>
      </c>
      <c r="O35" s="133">
        <f t="shared" si="21"/>
        <v>0</v>
      </c>
      <c r="P35" s="134" t="s">
        <v>204</v>
      </c>
      <c r="Q35" s="141">
        <v>19</v>
      </c>
      <c r="R35" s="136"/>
      <c r="S35" s="137">
        <v>59</v>
      </c>
      <c r="T35" s="138">
        <v>60</v>
      </c>
      <c r="U35" s="139">
        <f t="shared" si="0"/>
        <v>1</v>
      </c>
      <c r="V35" s="139">
        <f t="shared" si="1"/>
        <v>59.5</v>
      </c>
      <c r="W35" s="139">
        <f t="shared" si="2"/>
        <v>0.008403361344537815</v>
      </c>
      <c r="X35" s="139">
        <f t="shared" si="3"/>
        <v>0.5</v>
      </c>
      <c r="Y35" s="119">
        <f t="shared" si="4"/>
        <v>0.7071067811865476</v>
      </c>
      <c r="Z35" s="119">
        <f t="shared" si="5"/>
        <v>0.011884147582967186</v>
      </c>
      <c r="AA35" s="119">
        <f t="shared" si="6"/>
        <v>0.008403361344537815</v>
      </c>
      <c r="AB35" s="57"/>
    </row>
    <row r="36" spans="1:28" ht="15">
      <c r="A36" s="56">
        <f t="shared" si="7"/>
        <v>0</v>
      </c>
      <c r="B36" s="56">
        <f t="shared" si="8"/>
        <v>0</v>
      </c>
      <c r="C36" s="56">
        <f t="shared" si="9"/>
        <v>0</v>
      </c>
      <c r="D36" s="56">
        <f t="shared" si="10"/>
        <v>0</v>
      </c>
      <c r="E36" s="56">
        <f t="shared" si="11"/>
        <v>0</v>
      </c>
      <c r="F36" s="131">
        <f t="shared" si="12"/>
        <v>0</v>
      </c>
      <c r="G36" s="131">
        <f t="shared" si="13"/>
        <v>0</v>
      </c>
      <c r="H36" s="56">
        <f t="shared" si="14"/>
        <v>0</v>
      </c>
      <c r="I36" s="56">
        <f t="shared" si="15"/>
        <v>145</v>
      </c>
      <c r="J36" s="56">
        <f t="shared" si="16"/>
        <v>0</v>
      </c>
      <c r="K36" s="131">
        <f t="shared" si="17"/>
        <v>2018</v>
      </c>
      <c r="L36" s="56">
        <f t="shared" si="18"/>
        <v>99</v>
      </c>
      <c r="M36" s="56">
        <f t="shared" si="19"/>
        <v>99</v>
      </c>
      <c r="N36" s="140">
        <f t="shared" si="20"/>
        <v>145</v>
      </c>
      <c r="O36" s="133">
        <f t="shared" si="21"/>
        <v>0</v>
      </c>
      <c r="P36" s="134" t="s">
        <v>204</v>
      </c>
      <c r="Q36" s="141">
        <v>20</v>
      </c>
      <c r="R36" s="136"/>
      <c r="S36" s="137">
        <v>26</v>
      </c>
      <c r="T36" s="138">
        <v>24</v>
      </c>
      <c r="U36" s="139">
        <f t="shared" si="0"/>
        <v>2</v>
      </c>
      <c r="V36" s="139">
        <f t="shared" si="1"/>
        <v>25</v>
      </c>
      <c r="W36" s="139">
        <f t="shared" si="2"/>
        <v>0.04</v>
      </c>
      <c r="X36" s="139">
        <f t="shared" si="3"/>
        <v>2</v>
      </c>
      <c r="Y36" s="119">
        <f t="shared" si="4"/>
        <v>1.4142135623730951</v>
      </c>
      <c r="Z36" s="119">
        <f t="shared" si="5"/>
        <v>0.0565685424949238</v>
      </c>
      <c r="AA36" s="119">
        <f t="shared" si="6"/>
        <v>0.04</v>
      </c>
      <c r="AB36" s="57"/>
    </row>
    <row r="37" spans="1:28" ht="15">
      <c r="A37" s="56">
        <f t="shared" si="7"/>
        <v>0</v>
      </c>
      <c r="B37" s="56">
        <f t="shared" si="8"/>
        <v>0</v>
      </c>
      <c r="C37" s="56">
        <f t="shared" si="9"/>
        <v>0</v>
      </c>
      <c r="D37" s="56">
        <f t="shared" si="10"/>
        <v>0</v>
      </c>
      <c r="E37" s="56">
        <f t="shared" si="11"/>
        <v>0</v>
      </c>
      <c r="F37" s="131">
        <f t="shared" si="12"/>
        <v>0</v>
      </c>
      <c r="G37" s="131">
        <f t="shared" si="13"/>
        <v>0</v>
      </c>
      <c r="H37" s="56">
        <f t="shared" si="14"/>
        <v>0</v>
      </c>
      <c r="I37" s="56">
        <f t="shared" si="15"/>
        <v>145</v>
      </c>
      <c r="J37" s="56">
        <f t="shared" si="16"/>
        <v>0</v>
      </c>
      <c r="K37" s="131">
        <f t="shared" si="17"/>
        <v>2018</v>
      </c>
      <c r="L37" s="56">
        <f t="shared" si="18"/>
        <v>99</v>
      </c>
      <c r="M37" s="56">
        <f t="shared" si="19"/>
        <v>99</v>
      </c>
      <c r="N37" s="140">
        <f t="shared" si="20"/>
        <v>145</v>
      </c>
      <c r="O37" s="133">
        <f t="shared" si="21"/>
        <v>0</v>
      </c>
      <c r="P37" s="134" t="s">
        <v>204</v>
      </c>
      <c r="Q37" s="141">
        <v>21</v>
      </c>
      <c r="R37" s="136"/>
      <c r="S37" s="137">
        <v>43</v>
      </c>
      <c r="T37" s="138">
        <v>42</v>
      </c>
      <c r="U37" s="139">
        <f t="shared" si="0"/>
        <v>1</v>
      </c>
      <c r="V37" s="139">
        <f t="shared" si="1"/>
        <v>42.5</v>
      </c>
      <c r="W37" s="139">
        <f t="shared" si="2"/>
        <v>0.011764705882352941</v>
      </c>
      <c r="X37" s="139">
        <f t="shared" si="3"/>
        <v>0.5</v>
      </c>
      <c r="Y37" s="119">
        <f t="shared" si="4"/>
        <v>0.7071067811865476</v>
      </c>
      <c r="Z37" s="119">
        <f t="shared" si="5"/>
        <v>0.01663780661615406</v>
      </c>
      <c r="AA37" s="119">
        <f t="shared" si="6"/>
        <v>0.011764705882352941</v>
      </c>
      <c r="AB37" s="57"/>
    </row>
    <row r="38" spans="1:28" ht="15">
      <c r="A38" s="56">
        <f t="shared" si="7"/>
        <v>0</v>
      </c>
      <c r="B38" s="56">
        <f t="shared" si="8"/>
        <v>0</v>
      </c>
      <c r="C38" s="56">
        <f t="shared" si="9"/>
        <v>0</v>
      </c>
      <c r="D38" s="56">
        <f t="shared" si="10"/>
        <v>0</v>
      </c>
      <c r="E38" s="56">
        <f t="shared" si="11"/>
        <v>0</v>
      </c>
      <c r="F38" s="131">
        <f t="shared" si="12"/>
        <v>0</v>
      </c>
      <c r="G38" s="131">
        <f t="shared" si="13"/>
        <v>0</v>
      </c>
      <c r="H38" s="56">
        <f t="shared" si="14"/>
        <v>0</v>
      </c>
      <c r="I38" s="56">
        <f t="shared" si="15"/>
        <v>145</v>
      </c>
      <c r="J38" s="56">
        <f t="shared" si="16"/>
        <v>0</v>
      </c>
      <c r="K38" s="131">
        <f t="shared" si="17"/>
        <v>2018</v>
      </c>
      <c r="L38" s="56">
        <f t="shared" si="18"/>
        <v>99</v>
      </c>
      <c r="M38" s="56">
        <f t="shared" si="19"/>
        <v>99</v>
      </c>
      <c r="N38" s="140">
        <f t="shared" si="20"/>
        <v>145</v>
      </c>
      <c r="O38" s="133">
        <f t="shared" si="21"/>
        <v>0</v>
      </c>
      <c r="P38" s="134" t="s">
        <v>204</v>
      </c>
      <c r="Q38" s="141">
        <v>22</v>
      </c>
      <c r="R38" s="136"/>
      <c r="S38" s="137">
        <v>34</v>
      </c>
      <c r="T38" s="138">
        <v>35</v>
      </c>
      <c r="U38" s="139">
        <f t="shared" si="0"/>
        <v>1</v>
      </c>
      <c r="V38" s="139">
        <f t="shared" si="1"/>
        <v>34.5</v>
      </c>
      <c r="W38" s="139">
        <f t="shared" si="2"/>
        <v>0.014492753623188406</v>
      </c>
      <c r="X38" s="139">
        <f t="shared" si="3"/>
        <v>0.5</v>
      </c>
      <c r="Y38" s="119">
        <f t="shared" si="4"/>
        <v>0.7071067811865476</v>
      </c>
      <c r="Z38" s="119">
        <f t="shared" si="5"/>
        <v>0.02049584873004486</v>
      </c>
      <c r="AA38" s="119">
        <f t="shared" si="6"/>
        <v>0.014492753623188406</v>
      </c>
      <c r="AB38" s="57"/>
    </row>
    <row r="39" spans="1:28" ht="15">
      <c r="A39" s="56">
        <f t="shared" si="7"/>
        <v>0</v>
      </c>
      <c r="B39" s="56">
        <f t="shared" si="8"/>
        <v>0</v>
      </c>
      <c r="C39" s="56">
        <f t="shared" si="9"/>
        <v>0</v>
      </c>
      <c r="D39" s="56">
        <f t="shared" si="10"/>
        <v>0</v>
      </c>
      <c r="E39" s="56">
        <f t="shared" si="11"/>
        <v>0</v>
      </c>
      <c r="F39" s="131">
        <f t="shared" si="12"/>
        <v>0</v>
      </c>
      <c r="G39" s="131">
        <f t="shared" si="13"/>
        <v>0</v>
      </c>
      <c r="H39" s="56">
        <f t="shared" si="14"/>
        <v>0</v>
      </c>
      <c r="I39" s="56">
        <f t="shared" si="15"/>
        <v>145</v>
      </c>
      <c r="J39" s="56">
        <f t="shared" si="16"/>
        <v>0</v>
      </c>
      <c r="K39" s="131">
        <f t="shared" si="17"/>
        <v>2018</v>
      </c>
      <c r="L39" s="56">
        <f t="shared" si="18"/>
        <v>99</v>
      </c>
      <c r="M39" s="56">
        <f t="shared" si="19"/>
        <v>99</v>
      </c>
      <c r="N39" s="140">
        <f t="shared" si="20"/>
        <v>145</v>
      </c>
      <c r="O39" s="133">
        <f t="shared" si="21"/>
        <v>0</v>
      </c>
      <c r="P39" s="134" t="s">
        <v>204</v>
      </c>
      <c r="Q39" s="141">
        <v>23</v>
      </c>
      <c r="R39" s="136"/>
      <c r="S39" s="137">
        <v>25</v>
      </c>
      <c r="T39" s="138">
        <v>24</v>
      </c>
      <c r="U39" s="139">
        <f t="shared" si="0"/>
        <v>1</v>
      </c>
      <c r="V39" s="139">
        <f t="shared" si="1"/>
        <v>24.5</v>
      </c>
      <c r="W39" s="139">
        <f t="shared" si="2"/>
        <v>0.02040816326530612</v>
      </c>
      <c r="X39" s="139">
        <f t="shared" si="3"/>
        <v>0.5</v>
      </c>
      <c r="Y39" s="119">
        <f t="shared" si="4"/>
        <v>0.7071067811865476</v>
      </c>
      <c r="Z39" s="119">
        <f t="shared" si="5"/>
        <v>0.02886150127292031</v>
      </c>
      <c r="AA39" s="119">
        <f t="shared" si="6"/>
        <v>0.02040816326530612</v>
      </c>
      <c r="AB39" s="57"/>
    </row>
    <row r="40" spans="1:28" ht="15">
      <c r="A40" s="56">
        <f t="shared" si="7"/>
        <v>0</v>
      </c>
      <c r="B40" s="56">
        <f t="shared" si="8"/>
        <v>0</v>
      </c>
      <c r="C40" s="56">
        <f t="shared" si="9"/>
        <v>0</v>
      </c>
      <c r="D40" s="56">
        <f t="shared" si="10"/>
        <v>0</v>
      </c>
      <c r="E40" s="56">
        <f t="shared" si="11"/>
        <v>0</v>
      </c>
      <c r="F40" s="131">
        <f t="shared" si="12"/>
        <v>0</v>
      </c>
      <c r="G40" s="131">
        <f t="shared" si="13"/>
        <v>0</v>
      </c>
      <c r="H40" s="56">
        <f t="shared" si="14"/>
        <v>0</v>
      </c>
      <c r="I40" s="56">
        <f t="shared" si="15"/>
        <v>145</v>
      </c>
      <c r="J40" s="56">
        <f t="shared" si="16"/>
        <v>0</v>
      </c>
      <c r="K40" s="131">
        <f t="shared" si="17"/>
        <v>2018</v>
      </c>
      <c r="L40" s="56">
        <f t="shared" si="18"/>
        <v>99</v>
      </c>
      <c r="M40" s="56">
        <f t="shared" si="19"/>
        <v>99</v>
      </c>
      <c r="N40" s="140">
        <f t="shared" si="20"/>
        <v>145</v>
      </c>
      <c r="O40" s="133">
        <f t="shared" si="21"/>
        <v>0</v>
      </c>
      <c r="P40" s="134" t="s">
        <v>204</v>
      </c>
      <c r="Q40" s="141">
        <v>24</v>
      </c>
      <c r="R40" s="136"/>
      <c r="S40" s="137">
        <v>39</v>
      </c>
      <c r="T40" s="138">
        <v>39</v>
      </c>
      <c r="U40" s="139">
        <f t="shared" si="0"/>
        <v>0</v>
      </c>
      <c r="V40" s="139">
        <f t="shared" si="1"/>
        <v>39</v>
      </c>
      <c r="W40" s="139">
        <f t="shared" si="2"/>
        <v>0</v>
      </c>
      <c r="X40" s="139">
        <f t="shared" si="3"/>
        <v>0</v>
      </c>
      <c r="Y40" s="119">
        <f t="shared" si="4"/>
        <v>0</v>
      </c>
      <c r="Z40" s="119">
        <f t="shared" si="5"/>
        <v>0</v>
      </c>
      <c r="AA40" s="119">
        <f t="shared" si="6"/>
        <v>0</v>
      </c>
      <c r="AB40" s="57"/>
    </row>
    <row r="41" spans="1:28" ht="15">
      <c r="A41" s="56">
        <f t="shared" si="7"/>
        <v>0</v>
      </c>
      <c r="B41" s="56">
        <f t="shared" si="8"/>
        <v>0</v>
      </c>
      <c r="C41" s="56">
        <f t="shared" si="9"/>
        <v>0</v>
      </c>
      <c r="D41" s="56">
        <f t="shared" si="10"/>
        <v>0</v>
      </c>
      <c r="E41" s="56">
        <f t="shared" si="11"/>
        <v>0</v>
      </c>
      <c r="F41" s="131">
        <f t="shared" si="12"/>
        <v>0</v>
      </c>
      <c r="G41" s="131">
        <f t="shared" si="13"/>
        <v>0</v>
      </c>
      <c r="H41" s="56">
        <f t="shared" si="14"/>
        <v>0</v>
      </c>
      <c r="I41" s="56">
        <f t="shared" si="15"/>
        <v>145</v>
      </c>
      <c r="J41" s="56">
        <f t="shared" si="16"/>
        <v>0</v>
      </c>
      <c r="K41" s="131">
        <f t="shared" si="17"/>
        <v>2018</v>
      </c>
      <c r="L41" s="56">
        <f t="shared" si="18"/>
        <v>99</v>
      </c>
      <c r="M41" s="56">
        <f t="shared" si="19"/>
        <v>99</v>
      </c>
      <c r="N41" s="140">
        <f t="shared" si="20"/>
        <v>145</v>
      </c>
      <c r="O41" s="133">
        <f t="shared" si="21"/>
        <v>0</v>
      </c>
      <c r="P41" s="134" t="s">
        <v>204</v>
      </c>
      <c r="Q41" s="141">
        <v>25</v>
      </c>
      <c r="R41" s="136"/>
      <c r="S41" s="137">
        <v>18</v>
      </c>
      <c r="T41" s="138">
        <v>16</v>
      </c>
      <c r="U41" s="139">
        <f t="shared" si="0"/>
        <v>2</v>
      </c>
      <c r="V41" s="139">
        <f t="shared" si="1"/>
        <v>17</v>
      </c>
      <c r="W41" s="139">
        <f t="shared" si="2"/>
        <v>0.058823529411764705</v>
      </c>
      <c r="X41" s="139">
        <f t="shared" si="3"/>
        <v>2</v>
      </c>
      <c r="Y41" s="119">
        <f t="shared" si="4"/>
        <v>1.4142135623730951</v>
      </c>
      <c r="Z41" s="119">
        <f t="shared" si="5"/>
        <v>0.0831890330807703</v>
      </c>
      <c r="AA41" s="119">
        <f t="shared" si="6"/>
        <v>0.058823529411764705</v>
      </c>
      <c r="AB41" s="57"/>
    </row>
    <row r="42" spans="1:28" ht="15">
      <c r="A42" s="56">
        <f t="shared" si="7"/>
        <v>0</v>
      </c>
      <c r="B42" s="56">
        <f t="shared" si="8"/>
        <v>0</v>
      </c>
      <c r="C42" s="56">
        <f t="shared" si="9"/>
        <v>0</v>
      </c>
      <c r="D42" s="56">
        <f t="shared" si="10"/>
        <v>0</v>
      </c>
      <c r="E42" s="56">
        <f t="shared" si="11"/>
        <v>0</v>
      </c>
      <c r="F42" s="131">
        <f t="shared" si="12"/>
        <v>0</v>
      </c>
      <c r="G42" s="131">
        <f t="shared" si="13"/>
        <v>0</v>
      </c>
      <c r="H42" s="56">
        <f t="shared" si="14"/>
        <v>0</v>
      </c>
      <c r="I42" s="56">
        <f t="shared" si="15"/>
        <v>145</v>
      </c>
      <c r="J42" s="56">
        <f t="shared" si="16"/>
        <v>0</v>
      </c>
      <c r="K42" s="131">
        <f t="shared" si="17"/>
        <v>2018</v>
      </c>
      <c r="L42" s="56">
        <f t="shared" si="18"/>
        <v>99</v>
      </c>
      <c r="M42" s="56">
        <f t="shared" si="19"/>
        <v>99</v>
      </c>
      <c r="N42" s="140">
        <f t="shared" si="20"/>
        <v>145</v>
      </c>
      <c r="O42" s="133">
        <f t="shared" si="21"/>
        <v>0</v>
      </c>
      <c r="P42" s="134" t="s">
        <v>204</v>
      </c>
      <c r="Q42" s="141">
        <v>26</v>
      </c>
      <c r="R42" s="136"/>
      <c r="S42" s="137">
        <v>53</v>
      </c>
      <c r="T42" s="138">
        <v>55</v>
      </c>
      <c r="U42" s="139">
        <f t="shared" si="0"/>
        <v>2</v>
      </c>
      <c r="V42" s="139">
        <f t="shared" si="1"/>
        <v>54</v>
      </c>
      <c r="W42" s="139">
        <f t="shared" si="2"/>
        <v>0.018518518518518517</v>
      </c>
      <c r="X42" s="139">
        <f t="shared" si="3"/>
        <v>2</v>
      </c>
      <c r="Y42" s="119">
        <f t="shared" si="4"/>
        <v>1.4142135623730951</v>
      </c>
      <c r="Z42" s="119">
        <f t="shared" si="5"/>
        <v>0.026189140043946207</v>
      </c>
      <c r="AA42" s="119">
        <f t="shared" si="6"/>
        <v>0.01851851851851852</v>
      </c>
      <c r="AB42" s="57"/>
    </row>
    <row r="43" spans="1:28" ht="15">
      <c r="A43" s="56">
        <f t="shared" si="7"/>
        <v>0</v>
      </c>
      <c r="B43" s="56">
        <f t="shared" si="8"/>
        <v>0</v>
      </c>
      <c r="C43" s="56">
        <f t="shared" si="9"/>
        <v>0</v>
      </c>
      <c r="D43" s="56">
        <f t="shared" si="10"/>
        <v>0</v>
      </c>
      <c r="E43" s="56">
        <f t="shared" si="11"/>
        <v>0</v>
      </c>
      <c r="F43" s="131">
        <f t="shared" si="12"/>
        <v>0</v>
      </c>
      <c r="G43" s="131">
        <f t="shared" si="13"/>
        <v>0</v>
      </c>
      <c r="H43" s="56">
        <f t="shared" si="14"/>
        <v>0</v>
      </c>
      <c r="I43" s="56">
        <f t="shared" si="15"/>
        <v>145</v>
      </c>
      <c r="J43" s="56">
        <f t="shared" si="16"/>
        <v>0</v>
      </c>
      <c r="K43" s="131">
        <f t="shared" si="17"/>
        <v>2018</v>
      </c>
      <c r="L43" s="56">
        <f t="shared" si="18"/>
        <v>99</v>
      </c>
      <c r="M43" s="56">
        <f t="shared" si="19"/>
        <v>99</v>
      </c>
      <c r="N43" s="140">
        <f t="shared" si="20"/>
        <v>145</v>
      </c>
      <c r="O43" s="133">
        <f t="shared" si="21"/>
        <v>0</v>
      </c>
      <c r="P43" s="134" t="s">
        <v>204</v>
      </c>
      <c r="Q43" s="141">
        <v>27</v>
      </c>
      <c r="R43" s="136"/>
      <c r="S43" s="137">
        <v>30</v>
      </c>
      <c r="T43" s="138">
        <v>31</v>
      </c>
      <c r="U43" s="139">
        <f t="shared" si="0"/>
        <v>1</v>
      </c>
      <c r="V43" s="139">
        <f t="shared" si="1"/>
        <v>30.5</v>
      </c>
      <c r="W43" s="139">
        <f t="shared" si="2"/>
        <v>0.01639344262295082</v>
      </c>
      <c r="X43" s="139">
        <f t="shared" si="3"/>
        <v>0.5</v>
      </c>
      <c r="Y43" s="119">
        <f t="shared" si="4"/>
        <v>0.7071067811865476</v>
      </c>
      <c r="Z43" s="119">
        <f t="shared" si="5"/>
        <v>0.023183828891362217</v>
      </c>
      <c r="AA43" s="119">
        <f t="shared" si="6"/>
        <v>0.01639344262295082</v>
      </c>
      <c r="AB43" s="57"/>
    </row>
    <row r="44" spans="1:28" ht="15">
      <c r="A44" s="56">
        <f t="shared" si="7"/>
        <v>0</v>
      </c>
      <c r="B44" s="56">
        <f t="shared" si="8"/>
        <v>0</v>
      </c>
      <c r="C44" s="56">
        <f t="shared" si="9"/>
        <v>0</v>
      </c>
      <c r="D44" s="56">
        <f t="shared" si="10"/>
        <v>0</v>
      </c>
      <c r="E44" s="56">
        <f t="shared" si="11"/>
        <v>0</v>
      </c>
      <c r="F44" s="131">
        <f t="shared" si="12"/>
        <v>0</v>
      </c>
      <c r="G44" s="131">
        <f t="shared" si="13"/>
        <v>0</v>
      </c>
      <c r="H44" s="56">
        <f t="shared" si="14"/>
        <v>0</v>
      </c>
      <c r="I44" s="56">
        <f t="shared" si="15"/>
        <v>145</v>
      </c>
      <c r="J44" s="56">
        <f t="shared" si="16"/>
        <v>0</v>
      </c>
      <c r="K44" s="131">
        <f t="shared" si="17"/>
        <v>2018</v>
      </c>
      <c r="L44" s="56">
        <f t="shared" si="18"/>
        <v>99</v>
      </c>
      <c r="M44" s="56">
        <f t="shared" si="19"/>
        <v>99</v>
      </c>
      <c r="N44" s="140">
        <f t="shared" si="20"/>
        <v>145</v>
      </c>
      <c r="O44" s="133">
        <f t="shared" si="21"/>
        <v>0</v>
      </c>
      <c r="P44" s="134" t="s">
        <v>204</v>
      </c>
      <c r="Q44" s="141">
        <v>28</v>
      </c>
      <c r="R44" s="136"/>
      <c r="S44" s="137">
        <v>14</v>
      </c>
      <c r="T44" s="138">
        <v>15</v>
      </c>
      <c r="U44" s="139">
        <f t="shared" si="0"/>
        <v>1</v>
      </c>
      <c r="V44" s="139">
        <f t="shared" si="1"/>
        <v>14.5</v>
      </c>
      <c r="W44" s="139">
        <f t="shared" si="2"/>
        <v>0.034482758620689655</v>
      </c>
      <c r="X44" s="139">
        <f t="shared" si="3"/>
        <v>0.5</v>
      </c>
      <c r="Y44" s="119">
        <f t="shared" si="4"/>
        <v>0.7071067811865476</v>
      </c>
      <c r="Z44" s="119">
        <f t="shared" si="5"/>
        <v>0.048765984909417075</v>
      </c>
      <c r="AA44" s="119">
        <f t="shared" si="6"/>
        <v>0.034482758620689655</v>
      </c>
      <c r="AB44" s="57"/>
    </row>
    <row r="45" spans="1:28" ht="15">
      <c r="A45" s="56">
        <f t="shared" si="7"/>
        <v>0</v>
      </c>
      <c r="B45" s="56">
        <f t="shared" si="8"/>
        <v>0</v>
      </c>
      <c r="C45" s="56">
        <f t="shared" si="9"/>
        <v>0</v>
      </c>
      <c r="D45" s="56">
        <f t="shared" si="10"/>
        <v>0</v>
      </c>
      <c r="E45" s="56">
        <f t="shared" si="11"/>
        <v>0</v>
      </c>
      <c r="F45" s="131">
        <f t="shared" si="12"/>
        <v>0</v>
      </c>
      <c r="G45" s="131">
        <f t="shared" si="13"/>
        <v>0</v>
      </c>
      <c r="H45" s="56">
        <f t="shared" si="14"/>
        <v>0</v>
      </c>
      <c r="I45" s="56">
        <f t="shared" si="15"/>
        <v>145</v>
      </c>
      <c r="J45" s="56">
        <f t="shared" si="16"/>
        <v>0</v>
      </c>
      <c r="K45" s="131">
        <f t="shared" si="17"/>
        <v>2018</v>
      </c>
      <c r="L45" s="56">
        <f t="shared" si="18"/>
        <v>99</v>
      </c>
      <c r="M45" s="56">
        <f t="shared" si="19"/>
        <v>99</v>
      </c>
      <c r="N45" s="140">
        <f t="shared" si="20"/>
        <v>145</v>
      </c>
      <c r="O45" s="133">
        <f t="shared" si="21"/>
        <v>0</v>
      </c>
      <c r="P45" s="134" t="s">
        <v>204</v>
      </c>
      <c r="Q45" s="141">
        <v>29</v>
      </c>
      <c r="R45" s="136"/>
      <c r="S45" s="137">
        <v>70</v>
      </c>
      <c r="T45" s="138">
        <v>71</v>
      </c>
      <c r="U45" s="139">
        <f t="shared" si="0"/>
        <v>1</v>
      </c>
      <c r="V45" s="139">
        <f t="shared" si="1"/>
        <v>70.5</v>
      </c>
      <c r="W45" s="139">
        <f t="shared" si="2"/>
        <v>0.0070921985815602835</v>
      </c>
      <c r="X45" s="139">
        <f t="shared" si="3"/>
        <v>0.5</v>
      </c>
      <c r="Y45" s="119">
        <f t="shared" si="4"/>
        <v>0.7071067811865476</v>
      </c>
      <c r="Z45" s="119">
        <f t="shared" si="5"/>
        <v>0.01002988342108578</v>
      </c>
      <c r="AA45" s="119">
        <f t="shared" si="6"/>
        <v>0.0070921985815602835</v>
      </c>
      <c r="AB45" s="57"/>
    </row>
    <row r="46" spans="1:28" ht="15">
      <c r="A46" s="56">
        <f t="shared" si="7"/>
        <v>0</v>
      </c>
      <c r="B46" s="56">
        <f t="shared" si="8"/>
        <v>0</v>
      </c>
      <c r="C46" s="56">
        <f t="shared" si="9"/>
        <v>0</v>
      </c>
      <c r="D46" s="56">
        <f t="shared" si="10"/>
        <v>0</v>
      </c>
      <c r="E46" s="56">
        <f t="shared" si="11"/>
        <v>0</v>
      </c>
      <c r="F46" s="131">
        <f t="shared" si="12"/>
        <v>0</v>
      </c>
      <c r="G46" s="131">
        <f t="shared" si="13"/>
        <v>0</v>
      </c>
      <c r="H46" s="56">
        <f t="shared" si="14"/>
        <v>0</v>
      </c>
      <c r="I46" s="56">
        <f t="shared" si="15"/>
        <v>145</v>
      </c>
      <c r="J46" s="56">
        <f t="shared" si="16"/>
        <v>0</v>
      </c>
      <c r="K46" s="131">
        <f t="shared" si="17"/>
        <v>2018</v>
      </c>
      <c r="L46" s="56">
        <f t="shared" si="18"/>
        <v>99</v>
      </c>
      <c r="M46" s="56">
        <f t="shared" si="19"/>
        <v>99</v>
      </c>
      <c r="N46" s="140">
        <f t="shared" si="20"/>
        <v>145</v>
      </c>
      <c r="O46" s="133">
        <f t="shared" si="21"/>
        <v>0</v>
      </c>
      <c r="P46" s="134" t="s">
        <v>204</v>
      </c>
      <c r="Q46" s="141">
        <v>30</v>
      </c>
      <c r="R46" s="136"/>
      <c r="S46" s="137">
        <v>30</v>
      </c>
      <c r="T46" s="138">
        <v>27</v>
      </c>
      <c r="U46" s="139">
        <f t="shared" si="0"/>
        <v>3</v>
      </c>
      <c r="V46" s="139">
        <f t="shared" si="1"/>
        <v>28.5</v>
      </c>
      <c r="W46" s="139">
        <f t="shared" si="2"/>
        <v>0.05263157894736842</v>
      </c>
      <c r="X46" s="139">
        <f t="shared" si="3"/>
        <v>4.5</v>
      </c>
      <c r="Y46" s="119">
        <f t="shared" si="4"/>
        <v>2.1213203435596424</v>
      </c>
      <c r="Z46" s="119">
        <f t="shared" si="5"/>
        <v>0.07443229275647868</v>
      </c>
      <c r="AA46" s="119">
        <f t="shared" si="6"/>
        <v>0.05263157894736841</v>
      </c>
      <c r="AB46" s="57"/>
    </row>
    <row r="47" spans="1:28" ht="15">
      <c r="A47" s="56">
        <f t="shared" si="7"/>
        <v>0</v>
      </c>
      <c r="B47" s="56">
        <f t="shared" si="8"/>
        <v>0</v>
      </c>
      <c r="C47" s="56">
        <f t="shared" si="9"/>
        <v>0</v>
      </c>
      <c r="D47" s="56">
        <f t="shared" si="10"/>
        <v>0</v>
      </c>
      <c r="E47" s="56">
        <f t="shared" si="11"/>
        <v>0</v>
      </c>
      <c r="F47" s="131">
        <f t="shared" si="12"/>
        <v>0</v>
      </c>
      <c r="G47" s="131">
        <f t="shared" si="13"/>
        <v>0</v>
      </c>
      <c r="H47" s="56">
        <f t="shared" si="14"/>
        <v>0</v>
      </c>
      <c r="I47" s="56">
        <f t="shared" si="15"/>
        <v>145</v>
      </c>
      <c r="J47" s="56">
        <f t="shared" si="16"/>
        <v>0</v>
      </c>
      <c r="K47" s="131">
        <f t="shared" si="17"/>
        <v>2018</v>
      </c>
      <c r="L47" s="56">
        <f t="shared" si="18"/>
        <v>99</v>
      </c>
      <c r="M47" s="56">
        <f t="shared" si="19"/>
        <v>99</v>
      </c>
      <c r="N47" s="140">
        <f t="shared" si="20"/>
        <v>145</v>
      </c>
      <c r="O47" s="133">
        <f t="shared" si="21"/>
        <v>0</v>
      </c>
      <c r="P47" s="134" t="s">
        <v>204</v>
      </c>
      <c r="Q47" s="141">
        <v>31</v>
      </c>
      <c r="R47" s="136"/>
      <c r="S47" s="137">
        <v>37</v>
      </c>
      <c r="T47" s="138">
        <v>35</v>
      </c>
      <c r="U47" s="139">
        <f t="shared" si="0"/>
        <v>2</v>
      </c>
      <c r="V47" s="139">
        <f t="shared" si="1"/>
        <v>36</v>
      </c>
      <c r="W47" s="139">
        <f t="shared" si="2"/>
        <v>0.027777777777777776</v>
      </c>
      <c r="X47" s="139">
        <f t="shared" si="3"/>
        <v>2</v>
      </c>
      <c r="Y47" s="119">
        <f t="shared" si="4"/>
        <v>1.4142135623730951</v>
      </c>
      <c r="Z47" s="119">
        <f t="shared" si="5"/>
        <v>0.03928371006591931</v>
      </c>
      <c r="AA47" s="119">
        <f t="shared" si="6"/>
        <v>0.02777777777777778</v>
      </c>
      <c r="AB47" s="57"/>
    </row>
    <row r="48" spans="1:28" ht="15">
      <c r="A48" s="56">
        <f t="shared" si="7"/>
        <v>0</v>
      </c>
      <c r="B48" s="56">
        <f t="shared" si="8"/>
        <v>0</v>
      </c>
      <c r="C48" s="56">
        <f t="shared" si="9"/>
        <v>0</v>
      </c>
      <c r="D48" s="56">
        <f t="shared" si="10"/>
        <v>0</v>
      </c>
      <c r="E48" s="56">
        <f t="shared" si="11"/>
        <v>0</v>
      </c>
      <c r="F48" s="131">
        <f t="shared" si="12"/>
        <v>0</v>
      </c>
      <c r="G48" s="131">
        <f t="shared" si="13"/>
        <v>0</v>
      </c>
      <c r="H48" s="56">
        <f t="shared" si="14"/>
        <v>0</v>
      </c>
      <c r="I48" s="56">
        <f t="shared" si="15"/>
        <v>145</v>
      </c>
      <c r="J48" s="56">
        <f t="shared" si="16"/>
        <v>0</v>
      </c>
      <c r="K48" s="131">
        <f t="shared" si="17"/>
        <v>2018</v>
      </c>
      <c r="L48" s="56">
        <f t="shared" si="18"/>
        <v>99</v>
      </c>
      <c r="M48" s="56">
        <f t="shared" si="19"/>
        <v>99</v>
      </c>
      <c r="N48" s="140">
        <f t="shared" si="20"/>
        <v>145</v>
      </c>
      <c r="O48" s="133">
        <f t="shared" si="21"/>
        <v>0</v>
      </c>
      <c r="P48" s="134" t="s">
        <v>204</v>
      </c>
      <c r="Q48" s="141">
        <v>32</v>
      </c>
      <c r="R48" s="136"/>
      <c r="S48" s="137">
        <v>43</v>
      </c>
      <c r="T48" s="138">
        <v>43</v>
      </c>
      <c r="U48" s="139">
        <f t="shared" si="0"/>
        <v>0</v>
      </c>
      <c r="V48" s="139">
        <f t="shared" si="1"/>
        <v>43</v>
      </c>
      <c r="W48" s="139">
        <f t="shared" si="2"/>
        <v>0</v>
      </c>
      <c r="X48" s="139">
        <f t="shared" si="3"/>
        <v>0</v>
      </c>
      <c r="Y48" s="119">
        <f t="shared" si="4"/>
        <v>0</v>
      </c>
      <c r="Z48" s="119">
        <f t="shared" si="5"/>
        <v>0</v>
      </c>
      <c r="AA48" s="119">
        <f t="shared" si="6"/>
        <v>0</v>
      </c>
      <c r="AB48" s="57"/>
    </row>
    <row r="49" spans="1:28" ht="15">
      <c r="A49" s="56">
        <f t="shared" si="7"/>
        <v>0</v>
      </c>
      <c r="B49" s="56">
        <f t="shared" si="8"/>
        <v>0</v>
      </c>
      <c r="C49" s="56">
        <f t="shared" si="9"/>
        <v>0</v>
      </c>
      <c r="D49" s="56">
        <f t="shared" si="10"/>
        <v>0</v>
      </c>
      <c r="E49" s="56">
        <f t="shared" si="11"/>
        <v>0</v>
      </c>
      <c r="F49" s="131">
        <f t="shared" si="12"/>
        <v>0</v>
      </c>
      <c r="G49" s="131">
        <f t="shared" si="13"/>
        <v>0</v>
      </c>
      <c r="H49" s="56">
        <f t="shared" si="14"/>
        <v>0</v>
      </c>
      <c r="I49" s="56">
        <f t="shared" si="15"/>
        <v>145</v>
      </c>
      <c r="J49" s="56">
        <f t="shared" si="16"/>
        <v>0</v>
      </c>
      <c r="K49" s="131">
        <f t="shared" si="17"/>
        <v>2018</v>
      </c>
      <c r="L49" s="56">
        <f t="shared" si="18"/>
        <v>99</v>
      </c>
      <c r="M49" s="56">
        <f t="shared" si="19"/>
        <v>99</v>
      </c>
      <c r="N49" s="140">
        <f t="shared" si="20"/>
        <v>145</v>
      </c>
      <c r="O49" s="133">
        <f t="shared" si="21"/>
        <v>0</v>
      </c>
      <c r="P49" s="134" t="s">
        <v>204</v>
      </c>
      <c r="Q49" s="141">
        <v>33</v>
      </c>
      <c r="R49" s="136"/>
      <c r="S49" s="137">
        <v>21</v>
      </c>
      <c r="T49" s="138">
        <v>21</v>
      </c>
      <c r="U49" s="139">
        <f t="shared" si="0"/>
        <v>0</v>
      </c>
      <c r="V49" s="139">
        <f t="shared" si="1"/>
        <v>21</v>
      </c>
      <c r="W49" s="139">
        <f t="shared" si="2"/>
        <v>0</v>
      </c>
      <c r="X49" s="139">
        <f t="shared" si="3"/>
        <v>0</v>
      </c>
      <c r="Y49" s="119">
        <f t="shared" si="4"/>
        <v>0</v>
      </c>
      <c r="Z49" s="119">
        <f t="shared" si="5"/>
        <v>0</v>
      </c>
      <c r="AA49" s="119">
        <f t="shared" si="6"/>
        <v>0</v>
      </c>
      <c r="AB49" s="57"/>
    </row>
    <row r="50" spans="1:28" ht="15">
      <c r="A50" s="56">
        <f t="shared" si="7"/>
        <v>0</v>
      </c>
      <c r="B50" s="56">
        <f t="shared" si="8"/>
        <v>0</v>
      </c>
      <c r="C50" s="56">
        <f t="shared" si="9"/>
        <v>0</v>
      </c>
      <c r="D50" s="56">
        <f t="shared" si="10"/>
        <v>0</v>
      </c>
      <c r="E50" s="56">
        <f t="shared" si="11"/>
        <v>0</v>
      </c>
      <c r="F50" s="131">
        <f t="shared" si="12"/>
        <v>0</v>
      </c>
      <c r="G50" s="131">
        <f t="shared" si="13"/>
        <v>0</v>
      </c>
      <c r="H50" s="56">
        <f t="shared" si="14"/>
        <v>0</v>
      </c>
      <c r="I50" s="56">
        <f t="shared" si="15"/>
        <v>145</v>
      </c>
      <c r="J50" s="56">
        <f t="shared" si="16"/>
        <v>0</v>
      </c>
      <c r="K50" s="131">
        <f t="shared" si="17"/>
        <v>2018</v>
      </c>
      <c r="L50" s="56">
        <f t="shared" si="18"/>
        <v>99</v>
      </c>
      <c r="M50" s="56">
        <f t="shared" si="19"/>
        <v>99</v>
      </c>
      <c r="N50" s="140">
        <f t="shared" si="20"/>
        <v>145</v>
      </c>
      <c r="O50" s="133">
        <f t="shared" si="21"/>
        <v>0</v>
      </c>
      <c r="P50" s="134" t="s">
        <v>204</v>
      </c>
      <c r="Q50" s="141">
        <v>34</v>
      </c>
      <c r="R50" s="136"/>
      <c r="S50" s="137">
        <v>27</v>
      </c>
      <c r="T50" s="138">
        <v>28</v>
      </c>
      <c r="U50" s="139">
        <f t="shared" si="0"/>
        <v>1</v>
      </c>
      <c r="V50" s="139">
        <f t="shared" si="1"/>
        <v>27.5</v>
      </c>
      <c r="W50" s="139">
        <f t="shared" si="2"/>
        <v>0.01818181818181818</v>
      </c>
      <c r="X50" s="139">
        <f t="shared" si="3"/>
        <v>0.5</v>
      </c>
      <c r="Y50" s="119">
        <f t="shared" si="4"/>
        <v>0.7071067811865476</v>
      </c>
      <c r="Z50" s="119">
        <f t="shared" si="5"/>
        <v>0.025712973861329</v>
      </c>
      <c r="AA50" s="119">
        <f t="shared" si="6"/>
        <v>0.01818181818181818</v>
      </c>
      <c r="AB50" s="57"/>
    </row>
    <row r="51" spans="1:28" ht="15">
      <c r="A51" s="56">
        <f t="shared" si="7"/>
        <v>0</v>
      </c>
      <c r="B51" s="56">
        <f t="shared" si="8"/>
        <v>0</v>
      </c>
      <c r="C51" s="56">
        <f t="shared" si="9"/>
        <v>0</v>
      </c>
      <c r="D51" s="56">
        <f t="shared" si="10"/>
        <v>0</v>
      </c>
      <c r="E51" s="56">
        <f t="shared" si="11"/>
        <v>0</v>
      </c>
      <c r="F51" s="131">
        <f t="shared" si="12"/>
        <v>0</v>
      </c>
      <c r="G51" s="131">
        <f t="shared" si="13"/>
        <v>0</v>
      </c>
      <c r="H51" s="56">
        <f t="shared" si="14"/>
        <v>0</v>
      </c>
      <c r="I51" s="56">
        <f t="shared" si="15"/>
        <v>145</v>
      </c>
      <c r="J51" s="56">
        <f t="shared" si="16"/>
        <v>0</v>
      </c>
      <c r="K51" s="131">
        <f t="shared" si="17"/>
        <v>2018</v>
      </c>
      <c r="L51" s="56">
        <f t="shared" si="18"/>
        <v>99</v>
      </c>
      <c r="M51" s="56">
        <f t="shared" si="19"/>
        <v>99</v>
      </c>
      <c r="N51" s="140">
        <f t="shared" si="20"/>
        <v>145</v>
      </c>
      <c r="O51" s="133">
        <f t="shared" si="21"/>
        <v>0</v>
      </c>
      <c r="P51" s="134" t="s">
        <v>204</v>
      </c>
      <c r="Q51" s="141">
        <v>35</v>
      </c>
      <c r="R51" s="136"/>
      <c r="S51" s="137">
        <v>25</v>
      </c>
      <c r="T51" s="138">
        <v>26</v>
      </c>
      <c r="U51" s="139">
        <f t="shared" si="0"/>
        <v>1</v>
      </c>
      <c r="V51" s="139">
        <f t="shared" si="1"/>
        <v>25.5</v>
      </c>
      <c r="W51" s="139">
        <f t="shared" si="2"/>
        <v>0.0196078431372549</v>
      </c>
      <c r="X51" s="139">
        <f t="shared" si="3"/>
        <v>0.5</v>
      </c>
      <c r="Y51" s="119">
        <f t="shared" si="4"/>
        <v>0.7071067811865476</v>
      </c>
      <c r="Z51" s="119">
        <f t="shared" si="5"/>
        <v>0.0277296776935901</v>
      </c>
      <c r="AA51" s="119">
        <f t="shared" si="6"/>
        <v>0.0196078431372549</v>
      </c>
      <c r="AB51" s="57"/>
    </row>
    <row r="52" spans="1:28" ht="15">
      <c r="A52" s="56">
        <f t="shared" si="7"/>
        <v>0</v>
      </c>
      <c r="B52" s="56">
        <f t="shared" si="8"/>
        <v>0</v>
      </c>
      <c r="C52" s="56">
        <f t="shared" si="9"/>
        <v>0</v>
      </c>
      <c r="D52" s="56">
        <f t="shared" si="10"/>
        <v>0</v>
      </c>
      <c r="E52" s="56">
        <f t="shared" si="11"/>
        <v>0</v>
      </c>
      <c r="F52" s="131">
        <f t="shared" si="12"/>
        <v>0</v>
      </c>
      <c r="G52" s="131">
        <f t="shared" si="13"/>
        <v>0</v>
      </c>
      <c r="H52" s="56">
        <f t="shared" si="14"/>
        <v>0</v>
      </c>
      <c r="I52" s="56">
        <f t="shared" si="15"/>
        <v>145</v>
      </c>
      <c r="J52" s="56">
        <f t="shared" si="16"/>
        <v>0</v>
      </c>
      <c r="K52" s="131">
        <f t="shared" si="17"/>
        <v>2018</v>
      </c>
      <c r="L52" s="56">
        <f t="shared" si="18"/>
        <v>99</v>
      </c>
      <c r="M52" s="56">
        <f t="shared" si="19"/>
        <v>99</v>
      </c>
      <c r="N52" s="140">
        <f t="shared" si="20"/>
        <v>145</v>
      </c>
      <c r="O52" s="133">
        <f t="shared" si="21"/>
        <v>0</v>
      </c>
      <c r="P52" s="134" t="s">
        <v>204</v>
      </c>
      <c r="Q52" s="141">
        <v>36</v>
      </c>
      <c r="R52" s="136"/>
      <c r="S52" s="137">
        <v>24</v>
      </c>
      <c r="T52" s="138">
        <v>27</v>
      </c>
      <c r="U52" s="139">
        <f t="shared" si="0"/>
        <v>3</v>
      </c>
      <c r="V52" s="139">
        <f t="shared" si="1"/>
        <v>25.5</v>
      </c>
      <c r="W52" s="139">
        <f t="shared" si="2"/>
        <v>0.058823529411764705</v>
      </c>
      <c r="X52" s="139">
        <f t="shared" si="3"/>
        <v>4.5</v>
      </c>
      <c r="Y52" s="119">
        <f t="shared" si="4"/>
        <v>2.1213203435596424</v>
      </c>
      <c r="Z52" s="119">
        <f t="shared" si="5"/>
        <v>0.08318903308077029</v>
      </c>
      <c r="AA52" s="119">
        <f t="shared" si="6"/>
        <v>0.0588235294117647</v>
      </c>
      <c r="AB52" s="57"/>
    </row>
    <row r="53" spans="1:28" ht="15">
      <c r="A53" s="56">
        <f t="shared" si="7"/>
        <v>0</v>
      </c>
      <c r="B53" s="56">
        <f t="shared" si="8"/>
        <v>0</v>
      </c>
      <c r="C53" s="56">
        <f t="shared" si="9"/>
        <v>0</v>
      </c>
      <c r="D53" s="56">
        <f t="shared" si="10"/>
        <v>0</v>
      </c>
      <c r="E53" s="56">
        <f t="shared" si="11"/>
        <v>0</v>
      </c>
      <c r="F53" s="131">
        <f t="shared" si="12"/>
        <v>0</v>
      </c>
      <c r="G53" s="131">
        <f t="shared" si="13"/>
        <v>0</v>
      </c>
      <c r="H53" s="56">
        <f t="shared" si="14"/>
        <v>0</v>
      </c>
      <c r="I53" s="56">
        <f t="shared" si="15"/>
        <v>145</v>
      </c>
      <c r="J53" s="56">
        <f t="shared" si="16"/>
        <v>0</v>
      </c>
      <c r="K53" s="131">
        <f t="shared" si="17"/>
        <v>2018</v>
      </c>
      <c r="L53" s="56">
        <f t="shared" si="18"/>
        <v>99</v>
      </c>
      <c r="M53" s="56">
        <f t="shared" si="19"/>
        <v>99</v>
      </c>
      <c r="N53" s="140">
        <f t="shared" si="20"/>
        <v>145</v>
      </c>
      <c r="O53" s="133">
        <f t="shared" si="21"/>
        <v>0</v>
      </c>
      <c r="P53" s="134" t="s">
        <v>204</v>
      </c>
      <c r="Q53" s="141">
        <v>37</v>
      </c>
      <c r="R53" s="136"/>
      <c r="S53" s="137">
        <v>33</v>
      </c>
      <c r="T53" s="138">
        <v>31</v>
      </c>
      <c r="U53" s="139">
        <f t="shared" si="0"/>
        <v>2</v>
      </c>
      <c r="V53" s="139">
        <f t="shared" si="1"/>
        <v>32</v>
      </c>
      <c r="W53" s="139">
        <f t="shared" si="2"/>
        <v>0.03125</v>
      </c>
      <c r="X53" s="139">
        <f t="shared" si="3"/>
        <v>2</v>
      </c>
      <c r="Y53" s="119">
        <f t="shared" si="4"/>
        <v>1.4142135623730951</v>
      </c>
      <c r="Z53" s="119">
        <f t="shared" si="5"/>
        <v>0.04419417382415922</v>
      </c>
      <c r="AA53" s="119">
        <f t="shared" si="6"/>
        <v>0.03125</v>
      </c>
      <c r="AB53" s="57"/>
    </row>
    <row r="54" spans="1:28" ht="15">
      <c r="A54" s="56">
        <f t="shared" si="7"/>
        <v>0</v>
      </c>
      <c r="B54" s="56">
        <f t="shared" si="8"/>
        <v>0</v>
      </c>
      <c r="C54" s="56">
        <f t="shared" si="9"/>
        <v>0</v>
      </c>
      <c r="D54" s="56">
        <f t="shared" si="10"/>
        <v>0</v>
      </c>
      <c r="E54" s="56">
        <f t="shared" si="11"/>
        <v>0</v>
      </c>
      <c r="F54" s="131">
        <f t="shared" si="12"/>
        <v>0</v>
      </c>
      <c r="G54" s="131">
        <f t="shared" si="13"/>
        <v>0</v>
      </c>
      <c r="H54" s="56">
        <f t="shared" si="14"/>
        <v>0</v>
      </c>
      <c r="I54" s="56">
        <f t="shared" si="15"/>
        <v>145</v>
      </c>
      <c r="J54" s="56">
        <f t="shared" si="16"/>
        <v>0</v>
      </c>
      <c r="K54" s="131">
        <f t="shared" si="17"/>
        <v>2018</v>
      </c>
      <c r="L54" s="56">
        <f t="shared" si="18"/>
        <v>99</v>
      </c>
      <c r="M54" s="56">
        <f t="shared" si="19"/>
        <v>99</v>
      </c>
      <c r="N54" s="140">
        <f t="shared" si="20"/>
        <v>145</v>
      </c>
      <c r="O54" s="133">
        <f t="shared" si="21"/>
        <v>0</v>
      </c>
      <c r="P54" s="134" t="s">
        <v>204</v>
      </c>
      <c r="Q54" s="141">
        <v>38</v>
      </c>
      <c r="R54" s="136"/>
      <c r="S54" s="137">
        <v>18</v>
      </c>
      <c r="T54" s="138">
        <v>17</v>
      </c>
      <c r="U54" s="139">
        <f t="shared" si="0"/>
        <v>1</v>
      </c>
      <c r="V54" s="139">
        <f t="shared" si="1"/>
        <v>17.5</v>
      </c>
      <c r="W54" s="139">
        <f t="shared" si="2"/>
        <v>0.02857142857142857</v>
      </c>
      <c r="X54" s="139">
        <f t="shared" si="3"/>
        <v>0.5</v>
      </c>
      <c r="Y54" s="119">
        <f t="shared" si="4"/>
        <v>0.7071067811865476</v>
      </c>
      <c r="Z54" s="119">
        <f t="shared" si="5"/>
        <v>0.040406101782088436</v>
      </c>
      <c r="AA54" s="119">
        <f t="shared" si="6"/>
        <v>0.028571428571428574</v>
      </c>
      <c r="AB54" s="57"/>
    </row>
    <row r="55" spans="1:28" ht="15">
      <c r="A55" s="56">
        <f t="shared" si="7"/>
        <v>0</v>
      </c>
      <c r="B55" s="56">
        <f t="shared" si="8"/>
        <v>0</v>
      </c>
      <c r="C55" s="56">
        <f t="shared" si="9"/>
        <v>0</v>
      </c>
      <c r="D55" s="56">
        <f t="shared" si="10"/>
        <v>0</v>
      </c>
      <c r="E55" s="56">
        <f t="shared" si="11"/>
        <v>0</v>
      </c>
      <c r="F55" s="131">
        <f t="shared" si="12"/>
        <v>0</v>
      </c>
      <c r="G55" s="131">
        <f t="shared" si="13"/>
        <v>0</v>
      </c>
      <c r="H55" s="56">
        <f t="shared" si="14"/>
        <v>0</v>
      </c>
      <c r="I55" s="56">
        <f t="shared" si="15"/>
        <v>145</v>
      </c>
      <c r="J55" s="56">
        <f t="shared" si="16"/>
        <v>0</v>
      </c>
      <c r="K55" s="131">
        <f t="shared" si="17"/>
        <v>2018</v>
      </c>
      <c r="L55" s="56">
        <f t="shared" si="18"/>
        <v>99</v>
      </c>
      <c r="M55" s="56">
        <f t="shared" si="19"/>
        <v>99</v>
      </c>
      <c r="N55" s="140">
        <f t="shared" si="20"/>
        <v>145</v>
      </c>
      <c r="O55" s="133">
        <f t="shared" si="21"/>
        <v>0</v>
      </c>
      <c r="P55" s="134" t="s">
        <v>204</v>
      </c>
      <c r="Q55" s="141">
        <v>39</v>
      </c>
      <c r="R55" s="136"/>
      <c r="S55" s="137">
        <v>27</v>
      </c>
      <c r="T55" s="138">
        <v>27</v>
      </c>
      <c r="U55" s="139">
        <f t="shared" si="0"/>
        <v>0</v>
      </c>
      <c r="V55" s="139">
        <f t="shared" si="1"/>
        <v>27</v>
      </c>
      <c r="W55" s="139">
        <f t="shared" si="2"/>
        <v>0</v>
      </c>
      <c r="X55" s="139">
        <f t="shared" si="3"/>
        <v>0</v>
      </c>
      <c r="Y55" s="119">
        <f t="shared" si="4"/>
        <v>0</v>
      </c>
      <c r="Z55" s="119">
        <f t="shared" si="5"/>
        <v>0</v>
      </c>
      <c r="AA55" s="119">
        <f t="shared" si="6"/>
        <v>0</v>
      </c>
      <c r="AB55" s="57"/>
    </row>
    <row r="56" spans="1:28" ht="15">
      <c r="A56" s="56">
        <f t="shared" si="7"/>
        <v>0</v>
      </c>
      <c r="B56" s="56">
        <f t="shared" si="8"/>
        <v>0</v>
      </c>
      <c r="C56" s="56">
        <f t="shared" si="9"/>
        <v>0</v>
      </c>
      <c r="D56" s="56">
        <f t="shared" si="10"/>
        <v>0</v>
      </c>
      <c r="E56" s="56">
        <f t="shared" si="11"/>
        <v>0</v>
      </c>
      <c r="F56" s="131">
        <f t="shared" si="12"/>
        <v>0</v>
      </c>
      <c r="G56" s="131">
        <f t="shared" si="13"/>
        <v>0</v>
      </c>
      <c r="H56" s="56">
        <f t="shared" si="14"/>
        <v>0</v>
      </c>
      <c r="I56" s="56">
        <f t="shared" si="15"/>
        <v>145</v>
      </c>
      <c r="J56" s="56">
        <f t="shared" si="16"/>
        <v>0</v>
      </c>
      <c r="K56" s="131">
        <f t="shared" si="17"/>
        <v>2018</v>
      </c>
      <c r="L56" s="56">
        <f t="shared" si="18"/>
        <v>99</v>
      </c>
      <c r="M56" s="56">
        <f t="shared" si="19"/>
        <v>99</v>
      </c>
      <c r="N56" s="140">
        <f t="shared" si="20"/>
        <v>145</v>
      </c>
      <c r="O56" s="133">
        <f t="shared" si="21"/>
        <v>0</v>
      </c>
      <c r="P56" s="134" t="s">
        <v>204</v>
      </c>
      <c r="Q56" s="141">
        <v>40</v>
      </c>
      <c r="R56" s="136"/>
      <c r="S56" s="137">
        <v>15</v>
      </c>
      <c r="T56" s="138">
        <v>16</v>
      </c>
      <c r="U56" s="139">
        <f t="shared" si="0"/>
        <v>1</v>
      </c>
      <c r="V56" s="139">
        <f t="shared" si="1"/>
        <v>15.5</v>
      </c>
      <c r="W56" s="139">
        <f t="shared" si="2"/>
        <v>0.03225806451612903</v>
      </c>
      <c r="X56" s="139">
        <f t="shared" si="3"/>
        <v>0.5</v>
      </c>
      <c r="Y56" s="119">
        <f t="shared" si="4"/>
        <v>0.7071067811865476</v>
      </c>
      <c r="Z56" s="119">
        <f t="shared" si="5"/>
        <v>0.04561979233461597</v>
      </c>
      <c r="AA56" s="119">
        <f t="shared" si="6"/>
        <v>0.03225806451612903</v>
      </c>
      <c r="AB56" s="57"/>
    </row>
    <row r="57" spans="1:28" ht="15">
      <c r="A57" s="56">
        <f t="shared" si="7"/>
        <v>0</v>
      </c>
      <c r="B57" s="56">
        <f t="shared" si="8"/>
        <v>0</v>
      </c>
      <c r="C57" s="56">
        <f t="shared" si="9"/>
        <v>0</v>
      </c>
      <c r="D57" s="56">
        <f t="shared" si="10"/>
        <v>0</v>
      </c>
      <c r="E57" s="56">
        <f t="shared" si="11"/>
        <v>0</v>
      </c>
      <c r="F57" s="131">
        <f t="shared" si="12"/>
        <v>0</v>
      </c>
      <c r="G57" s="131">
        <f t="shared" si="13"/>
        <v>0</v>
      </c>
      <c r="H57" s="56">
        <f t="shared" si="14"/>
        <v>0</v>
      </c>
      <c r="I57" s="56">
        <f t="shared" si="15"/>
        <v>145</v>
      </c>
      <c r="J57" s="56">
        <f t="shared" si="16"/>
        <v>0</v>
      </c>
      <c r="K57" s="131">
        <f t="shared" si="17"/>
        <v>2018</v>
      </c>
      <c r="L57" s="56">
        <f t="shared" si="18"/>
        <v>99</v>
      </c>
      <c r="M57" s="56">
        <f t="shared" si="19"/>
        <v>99</v>
      </c>
      <c r="N57" s="140">
        <f t="shared" si="20"/>
        <v>145</v>
      </c>
      <c r="O57" s="133">
        <f t="shared" si="21"/>
        <v>0</v>
      </c>
      <c r="P57" s="134" t="s">
        <v>204</v>
      </c>
      <c r="Q57" s="141">
        <v>41</v>
      </c>
      <c r="R57" s="136"/>
      <c r="S57" s="137">
        <v>18</v>
      </c>
      <c r="T57" s="138">
        <v>17</v>
      </c>
      <c r="U57" s="139">
        <f t="shared" si="0"/>
        <v>1</v>
      </c>
      <c r="V57" s="139">
        <f t="shared" si="1"/>
        <v>17.5</v>
      </c>
      <c r="W57" s="139">
        <f t="shared" si="2"/>
        <v>0.02857142857142857</v>
      </c>
      <c r="X57" s="139">
        <f t="shared" si="3"/>
        <v>0.5</v>
      </c>
      <c r="Y57" s="119">
        <f t="shared" si="4"/>
        <v>0.7071067811865476</v>
      </c>
      <c r="Z57" s="119">
        <f t="shared" si="5"/>
        <v>0.040406101782088436</v>
      </c>
      <c r="AA57" s="119">
        <f t="shared" si="6"/>
        <v>0.028571428571428574</v>
      </c>
      <c r="AB57" s="57"/>
    </row>
    <row r="58" spans="1:28" ht="15">
      <c r="A58" s="56">
        <f t="shared" si="7"/>
        <v>0</v>
      </c>
      <c r="B58" s="56">
        <f t="shared" si="8"/>
        <v>0</v>
      </c>
      <c r="C58" s="56">
        <f t="shared" si="9"/>
        <v>0</v>
      </c>
      <c r="D58" s="56">
        <f t="shared" si="10"/>
        <v>0</v>
      </c>
      <c r="E58" s="56">
        <f t="shared" si="11"/>
        <v>0</v>
      </c>
      <c r="F58" s="131">
        <f t="shared" si="12"/>
        <v>0</v>
      </c>
      <c r="G58" s="131">
        <f t="shared" si="13"/>
        <v>0</v>
      </c>
      <c r="H58" s="56">
        <f t="shared" si="14"/>
        <v>0</v>
      </c>
      <c r="I58" s="56">
        <f t="shared" si="15"/>
        <v>145</v>
      </c>
      <c r="J58" s="56">
        <f t="shared" si="16"/>
        <v>0</v>
      </c>
      <c r="K58" s="131">
        <f t="shared" si="17"/>
        <v>2018</v>
      </c>
      <c r="L58" s="56">
        <f t="shared" si="18"/>
        <v>99</v>
      </c>
      <c r="M58" s="56">
        <f t="shared" si="19"/>
        <v>99</v>
      </c>
      <c r="N58" s="140">
        <f t="shared" si="20"/>
        <v>145</v>
      </c>
      <c r="O58" s="133">
        <f t="shared" si="21"/>
        <v>0</v>
      </c>
      <c r="P58" s="134" t="s">
        <v>204</v>
      </c>
      <c r="Q58" s="141">
        <v>42</v>
      </c>
      <c r="R58" s="136"/>
      <c r="S58" s="137">
        <v>19</v>
      </c>
      <c r="T58" s="138">
        <v>17</v>
      </c>
      <c r="U58" s="139">
        <f t="shared" si="0"/>
        <v>2</v>
      </c>
      <c r="V58" s="139">
        <f t="shared" si="1"/>
        <v>18</v>
      </c>
      <c r="W58" s="139">
        <f t="shared" si="2"/>
        <v>0.05555555555555555</v>
      </c>
      <c r="X58" s="139">
        <f t="shared" si="3"/>
        <v>2</v>
      </c>
      <c r="Y58" s="119">
        <f t="shared" si="4"/>
        <v>1.4142135623730951</v>
      </c>
      <c r="Z58" s="119">
        <f t="shared" si="5"/>
        <v>0.07856742013183862</v>
      </c>
      <c r="AA58" s="119">
        <f t="shared" si="6"/>
        <v>0.05555555555555556</v>
      </c>
      <c r="AB58" s="57"/>
    </row>
    <row r="59" spans="1:28" ht="15">
      <c r="A59" s="56">
        <f t="shared" si="7"/>
        <v>0</v>
      </c>
      <c r="B59" s="56">
        <f t="shared" si="8"/>
        <v>0</v>
      </c>
      <c r="C59" s="56">
        <f t="shared" si="9"/>
        <v>0</v>
      </c>
      <c r="D59" s="56">
        <f t="shared" si="10"/>
        <v>0</v>
      </c>
      <c r="E59" s="56">
        <f t="shared" si="11"/>
        <v>0</v>
      </c>
      <c r="F59" s="131">
        <f t="shared" si="12"/>
        <v>0</v>
      </c>
      <c r="G59" s="131">
        <f t="shared" si="13"/>
        <v>0</v>
      </c>
      <c r="H59" s="56">
        <f t="shared" si="14"/>
        <v>0</v>
      </c>
      <c r="I59" s="56">
        <f t="shared" si="15"/>
        <v>145</v>
      </c>
      <c r="J59" s="56">
        <f t="shared" si="16"/>
        <v>0</v>
      </c>
      <c r="K59" s="131">
        <f t="shared" si="17"/>
        <v>2018</v>
      </c>
      <c r="L59" s="56">
        <f t="shared" si="18"/>
        <v>99</v>
      </c>
      <c r="M59" s="56">
        <f t="shared" si="19"/>
        <v>99</v>
      </c>
      <c r="N59" s="140">
        <f t="shared" si="20"/>
        <v>145</v>
      </c>
      <c r="O59" s="133">
        <f t="shared" si="21"/>
        <v>0</v>
      </c>
      <c r="P59" s="134" t="s">
        <v>204</v>
      </c>
      <c r="Q59" s="141">
        <v>43</v>
      </c>
      <c r="R59" s="136"/>
      <c r="S59" s="137">
        <v>45</v>
      </c>
      <c r="T59" s="138">
        <v>45</v>
      </c>
      <c r="U59" s="139">
        <f t="shared" si="0"/>
        <v>0</v>
      </c>
      <c r="V59" s="139">
        <f t="shared" si="1"/>
        <v>45</v>
      </c>
      <c r="W59" s="139">
        <f t="shared" si="2"/>
        <v>0</v>
      </c>
      <c r="X59" s="139">
        <f t="shared" si="3"/>
        <v>0</v>
      </c>
      <c r="Y59" s="119">
        <f t="shared" si="4"/>
        <v>0</v>
      </c>
      <c r="Z59" s="119">
        <f t="shared" si="5"/>
        <v>0</v>
      </c>
      <c r="AA59" s="119">
        <f t="shared" si="6"/>
        <v>0</v>
      </c>
      <c r="AB59" s="57"/>
    </row>
    <row r="60" spans="1:28" ht="15">
      <c r="A60" s="56">
        <f t="shared" si="7"/>
        <v>0</v>
      </c>
      <c r="B60" s="56">
        <f t="shared" si="8"/>
        <v>0</v>
      </c>
      <c r="C60" s="56">
        <f t="shared" si="9"/>
        <v>0</v>
      </c>
      <c r="D60" s="56">
        <f t="shared" si="10"/>
        <v>0</v>
      </c>
      <c r="E60" s="56">
        <f t="shared" si="11"/>
        <v>0</v>
      </c>
      <c r="F60" s="131">
        <f t="shared" si="12"/>
        <v>0</v>
      </c>
      <c r="G60" s="131">
        <f t="shared" si="13"/>
        <v>0</v>
      </c>
      <c r="H60" s="56">
        <f t="shared" si="14"/>
        <v>0</v>
      </c>
      <c r="I60" s="56">
        <f t="shared" si="15"/>
        <v>145</v>
      </c>
      <c r="J60" s="56">
        <f t="shared" si="16"/>
        <v>0</v>
      </c>
      <c r="K60" s="131">
        <f t="shared" si="17"/>
        <v>2018</v>
      </c>
      <c r="L60" s="56">
        <f t="shared" si="18"/>
        <v>99</v>
      </c>
      <c r="M60" s="56">
        <f t="shared" si="19"/>
        <v>99</v>
      </c>
      <c r="N60" s="140">
        <f t="shared" si="20"/>
        <v>145</v>
      </c>
      <c r="O60" s="133">
        <f t="shared" si="21"/>
        <v>0</v>
      </c>
      <c r="P60" s="134" t="s">
        <v>204</v>
      </c>
      <c r="Q60" s="141">
        <v>44</v>
      </c>
      <c r="R60" s="136"/>
      <c r="S60" s="137">
        <v>21</v>
      </c>
      <c r="T60" s="138">
        <v>19</v>
      </c>
      <c r="U60" s="139">
        <f t="shared" si="0"/>
        <v>2</v>
      </c>
      <c r="V60" s="139">
        <f t="shared" si="1"/>
        <v>20</v>
      </c>
      <c r="W60" s="139">
        <f t="shared" si="2"/>
        <v>0.05</v>
      </c>
      <c r="X60" s="139">
        <f t="shared" si="3"/>
        <v>2</v>
      </c>
      <c r="Y60" s="119">
        <f t="shared" si="4"/>
        <v>1.4142135623730951</v>
      </c>
      <c r="Z60" s="119">
        <f t="shared" si="5"/>
        <v>0.07071067811865475</v>
      </c>
      <c r="AA60" s="119">
        <f t="shared" si="6"/>
        <v>0.049999999999999996</v>
      </c>
      <c r="AB60" s="57"/>
    </row>
    <row r="61" spans="1:28" ht="15">
      <c r="A61" s="56">
        <f t="shared" si="7"/>
        <v>0</v>
      </c>
      <c r="B61" s="56">
        <f t="shared" si="8"/>
        <v>0</v>
      </c>
      <c r="C61" s="56">
        <f t="shared" si="9"/>
        <v>0</v>
      </c>
      <c r="D61" s="56">
        <f t="shared" si="10"/>
        <v>0</v>
      </c>
      <c r="E61" s="56">
        <f t="shared" si="11"/>
        <v>0</v>
      </c>
      <c r="F61" s="131">
        <f t="shared" si="12"/>
        <v>0</v>
      </c>
      <c r="G61" s="131">
        <f t="shared" si="13"/>
        <v>0</v>
      </c>
      <c r="H61" s="56">
        <f t="shared" si="14"/>
        <v>0</v>
      </c>
      <c r="I61" s="56">
        <f t="shared" si="15"/>
        <v>145</v>
      </c>
      <c r="J61" s="56">
        <f t="shared" si="16"/>
        <v>0</v>
      </c>
      <c r="K61" s="131">
        <f t="shared" si="17"/>
        <v>2018</v>
      </c>
      <c r="L61" s="56">
        <f t="shared" si="18"/>
        <v>99</v>
      </c>
      <c r="M61" s="56">
        <f t="shared" si="19"/>
        <v>99</v>
      </c>
      <c r="N61" s="140">
        <f t="shared" si="20"/>
        <v>145</v>
      </c>
      <c r="O61" s="133">
        <f t="shared" si="21"/>
        <v>0</v>
      </c>
      <c r="P61" s="134" t="s">
        <v>204</v>
      </c>
      <c r="Q61" s="141">
        <v>45</v>
      </c>
      <c r="R61" s="136"/>
      <c r="S61" s="137">
        <v>20</v>
      </c>
      <c r="T61" s="138">
        <v>19</v>
      </c>
      <c r="U61" s="139">
        <f t="shared" si="0"/>
        <v>1</v>
      </c>
      <c r="V61" s="139">
        <f t="shared" si="1"/>
        <v>19.5</v>
      </c>
      <c r="W61" s="139">
        <f t="shared" si="2"/>
        <v>0.02564102564102564</v>
      </c>
      <c r="X61" s="139">
        <f t="shared" si="3"/>
        <v>0.5</v>
      </c>
      <c r="Y61" s="119">
        <f t="shared" si="4"/>
        <v>0.7071067811865476</v>
      </c>
      <c r="Z61" s="119">
        <f t="shared" si="5"/>
        <v>0.03626188621469475</v>
      </c>
      <c r="AA61" s="119">
        <f t="shared" si="6"/>
        <v>0.02564102564102564</v>
      </c>
      <c r="AB61" s="57"/>
    </row>
    <row r="62" spans="1:28" ht="15">
      <c r="A62" s="56">
        <f t="shared" si="7"/>
        <v>0</v>
      </c>
      <c r="B62" s="56">
        <f t="shared" si="8"/>
        <v>0</v>
      </c>
      <c r="C62" s="56">
        <f t="shared" si="9"/>
        <v>0</v>
      </c>
      <c r="D62" s="56">
        <f t="shared" si="10"/>
        <v>0</v>
      </c>
      <c r="E62" s="56">
        <f t="shared" si="11"/>
        <v>0</v>
      </c>
      <c r="F62" s="131">
        <f t="shared" si="12"/>
        <v>0</v>
      </c>
      <c r="G62" s="131">
        <f t="shared" si="13"/>
        <v>0</v>
      </c>
      <c r="H62" s="56">
        <f t="shared" si="14"/>
        <v>0</v>
      </c>
      <c r="I62" s="56">
        <f t="shared" si="15"/>
        <v>145</v>
      </c>
      <c r="J62" s="56">
        <f t="shared" si="16"/>
        <v>0</v>
      </c>
      <c r="K62" s="131">
        <f t="shared" si="17"/>
        <v>2018</v>
      </c>
      <c r="L62" s="56">
        <f t="shared" si="18"/>
        <v>99</v>
      </c>
      <c r="M62" s="56">
        <f t="shared" si="19"/>
        <v>99</v>
      </c>
      <c r="N62" s="140">
        <f t="shared" si="20"/>
        <v>145</v>
      </c>
      <c r="O62" s="133">
        <f t="shared" si="21"/>
        <v>0</v>
      </c>
      <c r="P62" s="134" t="s">
        <v>204</v>
      </c>
      <c r="Q62" s="141">
        <v>46</v>
      </c>
      <c r="R62" s="136"/>
      <c r="S62" s="137">
        <v>46</v>
      </c>
      <c r="T62" s="138">
        <v>45</v>
      </c>
      <c r="U62" s="139">
        <f t="shared" si="0"/>
        <v>1</v>
      </c>
      <c r="V62" s="139">
        <f t="shared" si="1"/>
        <v>45.5</v>
      </c>
      <c r="W62" s="139">
        <f t="shared" si="2"/>
        <v>0.01098901098901099</v>
      </c>
      <c r="X62" s="139">
        <f t="shared" si="3"/>
        <v>0.5</v>
      </c>
      <c r="Y62" s="119">
        <f t="shared" si="4"/>
        <v>0.7071067811865476</v>
      </c>
      <c r="Z62" s="119">
        <f t="shared" si="5"/>
        <v>0.01554080837772632</v>
      </c>
      <c r="AA62" s="119">
        <f t="shared" si="6"/>
        <v>0.01098901098901099</v>
      </c>
      <c r="AB62" s="57"/>
    </row>
    <row r="63" spans="1:28" ht="15">
      <c r="A63" s="56">
        <f t="shared" si="7"/>
        <v>0</v>
      </c>
      <c r="B63" s="56">
        <f t="shared" si="8"/>
        <v>0</v>
      </c>
      <c r="C63" s="56">
        <f t="shared" si="9"/>
        <v>0</v>
      </c>
      <c r="D63" s="56">
        <f t="shared" si="10"/>
        <v>0</v>
      </c>
      <c r="E63" s="56">
        <f t="shared" si="11"/>
        <v>0</v>
      </c>
      <c r="F63" s="131">
        <f t="shared" si="12"/>
        <v>0</v>
      </c>
      <c r="G63" s="131">
        <f t="shared" si="13"/>
        <v>0</v>
      </c>
      <c r="H63" s="56">
        <f t="shared" si="14"/>
        <v>0</v>
      </c>
      <c r="I63" s="56">
        <f t="shared" si="15"/>
        <v>145</v>
      </c>
      <c r="J63" s="56">
        <f t="shared" si="16"/>
        <v>0</v>
      </c>
      <c r="K63" s="131">
        <f t="shared" si="17"/>
        <v>2018</v>
      </c>
      <c r="L63" s="56">
        <f t="shared" si="18"/>
        <v>99</v>
      </c>
      <c r="M63" s="56">
        <f t="shared" si="19"/>
        <v>99</v>
      </c>
      <c r="N63" s="140">
        <f t="shared" si="20"/>
        <v>145</v>
      </c>
      <c r="O63" s="133">
        <f t="shared" si="21"/>
        <v>0</v>
      </c>
      <c r="P63" s="134" t="s">
        <v>204</v>
      </c>
      <c r="Q63" s="141">
        <v>47</v>
      </c>
      <c r="R63" s="136"/>
      <c r="S63" s="137">
        <v>38</v>
      </c>
      <c r="T63" s="138">
        <v>35</v>
      </c>
      <c r="U63" s="139">
        <f t="shared" si="0"/>
        <v>3</v>
      </c>
      <c r="V63" s="139">
        <f t="shared" si="1"/>
        <v>36.5</v>
      </c>
      <c r="W63" s="139">
        <f t="shared" si="2"/>
        <v>0.0410958904109589</v>
      </c>
      <c r="X63" s="139">
        <f t="shared" si="3"/>
        <v>4.5</v>
      </c>
      <c r="Y63" s="119">
        <f t="shared" si="4"/>
        <v>2.1213203435596424</v>
      </c>
      <c r="Z63" s="119">
        <f t="shared" si="5"/>
        <v>0.058118365576976506</v>
      </c>
      <c r="AA63" s="119">
        <f t="shared" si="6"/>
        <v>0.0410958904109589</v>
      </c>
      <c r="AB63" s="57"/>
    </row>
    <row r="64" spans="1:28" ht="15">
      <c r="A64" s="56">
        <f t="shared" si="7"/>
        <v>0</v>
      </c>
      <c r="B64" s="56">
        <f t="shared" si="8"/>
        <v>0</v>
      </c>
      <c r="C64" s="56">
        <f t="shared" si="9"/>
        <v>0</v>
      </c>
      <c r="D64" s="56">
        <f t="shared" si="10"/>
        <v>0</v>
      </c>
      <c r="E64" s="56">
        <f t="shared" si="11"/>
        <v>0</v>
      </c>
      <c r="F64" s="131">
        <f t="shared" si="12"/>
        <v>0</v>
      </c>
      <c r="G64" s="131">
        <f t="shared" si="13"/>
        <v>0</v>
      </c>
      <c r="H64" s="56">
        <f t="shared" si="14"/>
        <v>0</v>
      </c>
      <c r="I64" s="56">
        <f t="shared" si="15"/>
        <v>145</v>
      </c>
      <c r="J64" s="56">
        <f t="shared" si="16"/>
        <v>0</v>
      </c>
      <c r="K64" s="131">
        <f t="shared" si="17"/>
        <v>2018</v>
      </c>
      <c r="L64" s="56">
        <f t="shared" si="18"/>
        <v>99</v>
      </c>
      <c r="M64" s="56">
        <f t="shared" si="19"/>
        <v>99</v>
      </c>
      <c r="N64" s="140">
        <f t="shared" si="20"/>
        <v>145</v>
      </c>
      <c r="O64" s="133">
        <f t="shared" si="21"/>
        <v>0</v>
      </c>
      <c r="P64" s="134" t="s">
        <v>204</v>
      </c>
      <c r="Q64" s="141">
        <v>48</v>
      </c>
      <c r="R64" s="136"/>
      <c r="S64" s="137">
        <v>55</v>
      </c>
      <c r="T64" s="138">
        <v>54</v>
      </c>
      <c r="U64" s="139">
        <f t="shared" si="0"/>
        <v>1</v>
      </c>
      <c r="V64" s="139">
        <f t="shared" si="1"/>
        <v>54.5</v>
      </c>
      <c r="W64" s="139">
        <f t="shared" si="2"/>
        <v>0.009174311926605505</v>
      </c>
      <c r="X64" s="139">
        <f t="shared" si="3"/>
        <v>0.5</v>
      </c>
      <c r="Y64" s="119">
        <f t="shared" si="4"/>
        <v>0.7071067811865476</v>
      </c>
      <c r="Z64" s="119">
        <f t="shared" si="5"/>
        <v>0.012974436352046745</v>
      </c>
      <c r="AA64" s="119">
        <f t="shared" si="6"/>
        <v>0.009174311926605505</v>
      </c>
      <c r="AB64" s="57"/>
    </row>
    <row r="65" spans="1:28" ht="15">
      <c r="A65" s="56">
        <f t="shared" si="7"/>
        <v>0</v>
      </c>
      <c r="B65" s="56">
        <f t="shared" si="8"/>
        <v>0</v>
      </c>
      <c r="C65" s="56">
        <f t="shared" si="9"/>
        <v>0</v>
      </c>
      <c r="D65" s="56">
        <f t="shared" si="10"/>
        <v>0</v>
      </c>
      <c r="E65" s="56">
        <f t="shared" si="11"/>
        <v>0</v>
      </c>
      <c r="F65" s="131">
        <f t="shared" si="12"/>
        <v>0</v>
      </c>
      <c r="G65" s="131">
        <f t="shared" si="13"/>
        <v>0</v>
      </c>
      <c r="H65" s="56">
        <f t="shared" si="14"/>
        <v>0</v>
      </c>
      <c r="I65" s="56">
        <f t="shared" si="15"/>
        <v>145</v>
      </c>
      <c r="J65" s="56">
        <f t="shared" si="16"/>
        <v>0</v>
      </c>
      <c r="K65" s="131">
        <f t="shared" si="17"/>
        <v>2018</v>
      </c>
      <c r="L65" s="56">
        <f t="shared" si="18"/>
        <v>99</v>
      </c>
      <c r="M65" s="56">
        <f t="shared" si="19"/>
        <v>99</v>
      </c>
      <c r="N65" s="140">
        <f t="shared" si="20"/>
        <v>145</v>
      </c>
      <c r="O65" s="133">
        <f t="shared" si="21"/>
        <v>0</v>
      </c>
      <c r="P65" s="134" t="s">
        <v>204</v>
      </c>
      <c r="Q65" s="141">
        <v>49</v>
      </c>
      <c r="R65" s="136"/>
      <c r="S65" s="137">
        <v>29</v>
      </c>
      <c r="T65" s="138">
        <v>28</v>
      </c>
      <c r="U65" s="139">
        <f t="shared" si="0"/>
        <v>1</v>
      </c>
      <c r="V65" s="139">
        <f t="shared" si="1"/>
        <v>28.5</v>
      </c>
      <c r="W65" s="139">
        <f t="shared" si="2"/>
        <v>0.017543859649122806</v>
      </c>
      <c r="X65" s="139">
        <f t="shared" si="3"/>
        <v>0.5</v>
      </c>
      <c r="Y65" s="119">
        <f t="shared" si="4"/>
        <v>0.7071067811865476</v>
      </c>
      <c r="Z65" s="119">
        <f t="shared" si="5"/>
        <v>0.024810764252159563</v>
      </c>
      <c r="AA65" s="119">
        <f t="shared" si="6"/>
        <v>0.017543859649122806</v>
      </c>
      <c r="AB65" s="57"/>
    </row>
    <row r="66" spans="1:28" ht="15">
      <c r="A66" s="56">
        <f t="shared" si="7"/>
        <v>0</v>
      </c>
      <c r="B66" s="56">
        <f t="shared" si="8"/>
        <v>0</v>
      </c>
      <c r="C66" s="56">
        <f t="shared" si="9"/>
        <v>0</v>
      </c>
      <c r="D66" s="56">
        <f t="shared" si="10"/>
        <v>0</v>
      </c>
      <c r="E66" s="56">
        <f t="shared" si="11"/>
        <v>0</v>
      </c>
      <c r="F66" s="131">
        <f t="shared" si="12"/>
        <v>0</v>
      </c>
      <c r="G66" s="131">
        <f t="shared" si="13"/>
        <v>0</v>
      </c>
      <c r="H66" s="56">
        <f t="shared" si="14"/>
        <v>0</v>
      </c>
      <c r="I66" s="56">
        <f t="shared" si="15"/>
        <v>145</v>
      </c>
      <c r="J66" s="56">
        <f t="shared" si="16"/>
        <v>0</v>
      </c>
      <c r="K66" s="131">
        <f t="shared" si="17"/>
        <v>2018</v>
      </c>
      <c r="L66" s="56">
        <f t="shared" si="18"/>
        <v>99</v>
      </c>
      <c r="M66" s="56">
        <f t="shared" si="19"/>
        <v>99</v>
      </c>
      <c r="N66" s="140">
        <f t="shared" si="20"/>
        <v>145</v>
      </c>
      <c r="O66" s="133">
        <f t="shared" si="21"/>
        <v>0</v>
      </c>
      <c r="P66" s="134" t="s">
        <v>204</v>
      </c>
      <c r="Q66" s="141">
        <v>50</v>
      </c>
      <c r="R66" s="136"/>
      <c r="S66" s="137">
        <v>27</v>
      </c>
      <c r="T66" s="138">
        <v>27</v>
      </c>
      <c r="U66" s="139">
        <f t="shared" si="0"/>
        <v>0</v>
      </c>
      <c r="V66" s="139">
        <f t="shared" si="1"/>
        <v>27</v>
      </c>
      <c r="W66" s="139">
        <f t="shared" si="2"/>
        <v>0</v>
      </c>
      <c r="X66" s="139">
        <f t="shared" si="3"/>
        <v>0</v>
      </c>
      <c r="Y66" s="119">
        <f t="shared" si="4"/>
        <v>0</v>
      </c>
      <c r="Z66" s="119">
        <f t="shared" si="5"/>
        <v>0</v>
      </c>
      <c r="AA66" s="119">
        <f t="shared" si="6"/>
        <v>0</v>
      </c>
      <c r="AB66" s="57"/>
    </row>
    <row r="67" spans="1:28" ht="15">
      <c r="A67" s="56">
        <f t="shared" si="7"/>
        <v>0</v>
      </c>
      <c r="B67" s="56">
        <f t="shared" si="8"/>
        <v>0</v>
      </c>
      <c r="C67" s="56">
        <f t="shared" si="9"/>
        <v>0</v>
      </c>
      <c r="D67" s="56">
        <f t="shared" si="10"/>
        <v>0</v>
      </c>
      <c r="E67" s="56">
        <f t="shared" si="11"/>
        <v>0</v>
      </c>
      <c r="F67" s="131">
        <f t="shared" si="12"/>
        <v>0</v>
      </c>
      <c r="G67" s="131">
        <f t="shared" si="13"/>
        <v>0</v>
      </c>
      <c r="H67" s="56">
        <f t="shared" si="14"/>
        <v>0</v>
      </c>
      <c r="I67" s="56">
        <f t="shared" si="15"/>
        <v>145</v>
      </c>
      <c r="J67" s="56">
        <f t="shared" si="16"/>
        <v>0</v>
      </c>
      <c r="K67" s="131">
        <f t="shared" si="17"/>
        <v>2018</v>
      </c>
      <c r="L67" s="56">
        <f t="shared" si="18"/>
        <v>99</v>
      </c>
      <c r="M67" s="56">
        <f t="shared" si="19"/>
        <v>99</v>
      </c>
      <c r="N67" s="140">
        <f t="shared" si="20"/>
        <v>145</v>
      </c>
      <c r="O67" s="133">
        <f t="shared" si="21"/>
        <v>0</v>
      </c>
      <c r="P67" s="134" t="s">
        <v>204</v>
      </c>
      <c r="Q67" s="141">
        <v>51</v>
      </c>
      <c r="R67" s="136"/>
      <c r="S67" s="137">
        <v>42</v>
      </c>
      <c r="T67" s="142">
        <v>41</v>
      </c>
      <c r="U67" s="139">
        <f t="shared" si="0"/>
        <v>1</v>
      </c>
      <c r="V67" s="139">
        <f t="shared" si="1"/>
        <v>41.5</v>
      </c>
      <c r="W67" s="139">
        <f t="shared" si="2"/>
        <v>0.012048192771084338</v>
      </c>
      <c r="X67" s="139">
        <f t="shared" si="3"/>
        <v>0.5</v>
      </c>
      <c r="Y67" s="119">
        <f t="shared" si="4"/>
        <v>0.7071067811865476</v>
      </c>
      <c r="Z67" s="119">
        <f t="shared" si="5"/>
        <v>0.017038717618952953</v>
      </c>
      <c r="AA67" s="119">
        <f t="shared" si="6"/>
        <v>0.012048192771084338</v>
      </c>
      <c r="AB67" s="57"/>
    </row>
    <row r="68" spans="1:28" ht="15">
      <c r="A68" s="56">
        <f t="shared" si="7"/>
        <v>0</v>
      </c>
      <c r="B68" s="56">
        <f t="shared" si="8"/>
        <v>0</v>
      </c>
      <c r="C68" s="56">
        <f t="shared" si="9"/>
        <v>0</v>
      </c>
      <c r="D68" s="56">
        <f t="shared" si="10"/>
        <v>0</v>
      </c>
      <c r="E68" s="56">
        <f t="shared" si="11"/>
        <v>0</v>
      </c>
      <c r="F68" s="131">
        <f t="shared" si="12"/>
        <v>0</v>
      </c>
      <c r="G68" s="131">
        <f t="shared" si="13"/>
        <v>0</v>
      </c>
      <c r="H68" s="56">
        <f t="shared" si="14"/>
        <v>0</v>
      </c>
      <c r="I68" s="56">
        <f t="shared" si="15"/>
        <v>145</v>
      </c>
      <c r="J68" s="56">
        <f t="shared" si="16"/>
        <v>0</v>
      </c>
      <c r="K68" s="131">
        <f t="shared" si="17"/>
        <v>2018</v>
      </c>
      <c r="L68" s="56">
        <f t="shared" si="18"/>
        <v>99</v>
      </c>
      <c r="M68" s="56">
        <f t="shared" si="19"/>
        <v>99</v>
      </c>
      <c r="N68" s="140">
        <f t="shared" si="20"/>
        <v>145</v>
      </c>
      <c r="O68" s="133">
        <f t="shared" si="21"/>
        <v>0</v>
      </c>
      <c r="P68" s="134" t="s">
        <v>204</v>
      </c>
      <c r="Q68" s="141">
        <v>52</v>
      </c>
      <c r="R68" s="136"/>
      <c r="S68" s="137">
        <v>52</v>
      </c>
      <c r="T68" s="142">
        <v>54</v>
      </c>
      <c r="U68" s="139">
        <f t="shared" si="0"/>
        <v>2</v>
      </c>
      <c r="V68" s="139">
        <f t="shared" si="1"/>
        <v>53</v>
      </c>
      <c r="W68" s="139">
        <f t="shared" si="2"/>
        <v>0.018867924528301886</v>
      </c>
      <c r="X68" s="139">
        <f t="shared" si="3"/>
        <v>2</v>
      </c>
      <c r="Y68" s="119">
        <f t="shared" si="4"/>
        <v>1.4142135623730951</v>
      </c>
      <c r="Z68" s="119">
        <f t="shared" si="5"/>
        <v>0.026683274761756512</v>
      </c>
      <c r="AA68" s="119">
        <f t="shared" si="6"/>
        <v>0.018867924528301886</v>
      </c>
      <c r="AB68" s="57"/>
    </row>
    <row r="69" spans="1:28" ht="15">
      <c r="A69" s="56">
        <f t="shared" si="7"/>
        <v>0</v>
      </c>
      <c r="B69" s="56">
        <f t="shared" si="8"/>
        <v>0</v>
      </c>
      <c r="C69" s="56">
        <f t="shared" si="9"/>
        <v>0</v>
      </c>
      <c r="D69" s="56">
        <f t="shared" si="10"/>
        <v>0</v>
      </c>
      <c r="E69" s="56">
        <f t="shared" si="11"/>
        <v>0</v>
      </c>
      <c r="F69" s="131">
        <f t="shared" si="12"/>
        <v>0</v>
      </c>
      <c r="G69" s="131">
        <f t="shared" si="13"/>
        <v>0</v>
      </c>
      <c r="H69" s="56">
        <f t="shared" si="14"/>
        <v>0</v>
      </c>
      <c r="I69" s="56">
        <f t="shared" si="15"/>
        <v>145</v>
      </c>
      <c r="J69" s="56">
        <f t="shared" si="16"/>
        <v>0</v>
      </c>
      <c r="K69" s="131">
        <f t="shared" si="17"/>
        <v>2018</v>
      </c>
      <c r="L69" s="56">
        <f t="shared" si="18"/>
        <v>99</v>
      </c>
      <c r="M69" s="56">
        <f t="shared" si="19"/>
        <v>99</v>
      </c>
      <c r="N69" s="140">
        <f t="shared" si="20"/>
        <v>145</v>
      </c>
      <c r="O69" s="133">
        <f t="shared" si="21"/>
        <v>0</v>
      </c>
      <c r="P69" s="134" t="s">
        <v>204</v>
      </c>
      <c r="Q69" s="141">
        <v>53</v>
      </c>
      <c r="R69" s="136"/>
      <c r="S69" s="137">
        <v>27</v>
      </c>
      <c r="T69" s="142">
        <v>22</v>
      </c>
      <c r="U69" s="139">
        <f t="shared" si="0"/>
        <v>5</v>
      </c>
      <c r="V69" s="139">
        <f t="shared" si="1"/>
        <v>24.5</v>
      </c>
      <c r="W69" s="139">
        <f t="shared" si="2"/>
        <v>0.10204081632653061</v>
      </c>
      <c r="X69" s="139">
        <f t="shared" si="3"/>
        <v>12.5</v>
      </c>
      <c r="Y69" s="119">
        <f t="shared" si="4"/>
        <v>3.5355339059327378</v>
      </c>
      <c r="Z69" s="119">
        <f t="shared" si="5"/>
        <v>0.14430750636460155</v>
      </c>
      <c r="AA69" s="119">
        <f t="shared" si="6"/>
        <v>0.10204081632653061</v>
      </c>
      <c r="AB69" s="57"/>
    </row>
    <row r="70" spans="1:28" ht="15">
      <c r="A70" s="56">
        <f t="shared" si="7"/>
        <v>0</v>
      </c>
      <c r="B70" s="56">
        <f t="shared" si="8"/>
        <v>0</v>
      </c>
      <c r="C70" s="56">
        <f t="shared" si="9"/>
        <v>0</v>
      </c>
      <c r="D70" s="56">
        <f t="shared" si="10"/>
        <v>0</v>
      </c>
      <c r="E70" s="56">
        <f t="shared" si="11"/>
        <v>0</v>
      </c>
      <c r="F70" s="131">
        <f t="shared" si="12"/>
        <v>0</v>
      </c>
      <c r="G70" s="131">
        <f t="shared" si="13"/>
        <v>0</v>
      </c>
      <c r="H70" s="56">
        <f t="shared" si="14"/>
        <v>0</v>
      </c>
      <c r="I70" s="56">
        <f t="shared" si="15"/>
        <v>145</v>
      </c>
      <c r="J70" s="56">
        <f t="shared" si="16"/>
        <v>0</v>
      </c>
      <c r="K70" s="131">
        <f t="shared" si="17"/>
        <v>2018</v>
      </c>
      <c r="L70" s="56">
        <f t="shared" si="18"/>
        <v>99</v>
      </c>
      <c r="M70" s="56">
        <f t="shared" si="19"/>
        <v>99</v>
      </c>
      <c r="N70" s="140">
        <f t="shared" si="20"/>
        <v>145</v>
      </c>
      <c r="O70" s="133">
        <f t="shared" si="21"/>
        <v>0</v>
      </c>
      <c r="P70" s="134" t="s">
        <v>204</v>
      </c>
      <c r="Q70" s="141">
        <v>54</v>
      </c>
      <c r="R70" s="136"/>
      <c r="S70" s="137">
        <v>29</v>
      </c>
      <c r="T70" s="142">
        <v>31</v>
      </c>
      <c r="U70" s="139">
        <f t="shared" si="0"/>
        <v>2</v>
      </c>
      <c r="V70" s="139">
        <f t="shared" si="1"/>
        <v>30</v>
      </c>
      <c r="W70" s="139">
        <f t="shared" si="2"/>
        <v>0.03333333333333333</v>
      </c>
      <c r="X70" s="139">
        <f t="shared" si="3"/>
        <v>2</v>
      </c>
      <c r="Y70" s="119">
        <f t="shared" si="4"/>
        <v>1.4142135623730951</v>
      </c>
      <c r="Z70" s="119">
        <f t="shared" si="5"/>
        <v>0.047140452079103175</v>
      </c>
      <c r="AA70" s="119">
        <f t="shared" si="6"/>
        <v>0.03333333333333333</v>
      </c>
      <c r="AB70" s="57"/>
    </row>
    <row r="71" spans="1:28" ht="15">
      <c r="A71" s="56">
        <f t="shared" si="7"/>
        <v>0</v>
      </c>
      <c r="B71" s="56">
        <f t="shared" si="8"/>
        <v>0</v>
      </c>
      <c r="C71" s="56">
        <f t="shared" si="9"/>
        <v>0</v>
      </c>
      <c r="D71" s="56">
        <f t="shared" si="10"/>
        <v>0</v>
      </c>
      <c r="E71" s="56">
        <f t="shared" si="11"/>
        <v>0</v>
      </c>
      <c r="F71" s="131">
        <f t="shared" si="12"/>
        <v>0</v>
      </c>
      <c r="G71" s="131">
        <f t="shared" si="13"/>
        <v>0</v>
      </c>
      <c r="H71" s="56">
        <f t="shared" si="14"/>
        <v>0</v>
      </c>
      <c r="I71" s="56">
        <f t="shared" si="15"/>
        <v>145</v>
      </c>
      <c r="J71" s="56">
        <f t="shared" si="16"/>
        <v>0</v>
      </c>
      <c r="K71" s="131">
        <f t="shared" si="17"/>
        <v>2018</v>
      </c>
      <c r="L71" s="56">
        <f t="shared" si="18"/>
        <v>99</v>
      </c>
      <c r="M71" s="56">
        <f t="shared" si="19"/>
        <v>99</v>
      </c>
      <c r="N71" s="140">
        <f t="shared" si="20"/>
        <v>145</v>
      </c>
      <c r="O71" s="133">
        <f t="shared" si="21"/>
        <v>0</v>
      </c>
      <c r="P71" s="134" t="s">
        <v>204</v>
      </c>
      <c r="Q71" s="141">
        <v>55</v>
      </c>
      <c r="R71" s="136"/>
      <c r="S71" s="137">
        <v>29</v>
      </c>
      <c r="T71" s="142">
        <v>29</v>
      </c>
      <c r="U71" s="139">
        <f t="shared" si="0"/>
        <v>0</v>
      </c>
      <c r="V71" s="139">
        <f t="shared" si="1"/>
        <v>29</v>
      </c>
      <c r="W71" s="139">
        <f t="shared" si="2"/>
        <v>0</v>
      </c>
      <c r="X71" s="139">
        <f t="shared" si="3"/>
        <v>0</v>
      </c>
      <c r="Y71" s="119">
        <f t="shared" si="4"/>
        <v>0</v>
      </c>
      <c r="Z71" s="119">
        <f t="shared" si="5"/>
        <v>0</v>
      </c>
      <c r="AA71" s="119">
        <f t="shared" si="6"/>
        <v>0</v>
      </c>
      <c r="AB71" s="57"/>
    </row>
    <row r="72" spans="1:28" ht="15">
      <c r="A72" s="56">
        <f t="shared" si="7"/>
        <v>0</v>
      </c>
      <c r="B72" s="56">
        <f t="shared" si="8"/>
        <v>0</v>
      </c>
      <c r="C72" s="56">
        <f t="shared" si="9"/>
        <v>0</v>
      </c>
      <c r="D72" s="56">
        <f t="shared" si="10"/>
        <v>0</v>
      </c>
      <c r="E72" s="56">
        <f t="shared" si="11"/>
        <v>0</v>
      </c>
      <c r="F72" s="131">
        <f t="shared" si="12"/>
        <v>0</v>
      </c>
      <c r="G72" s="131">
        <f t="shared" si="13"/>
        <v>0</v>
      </c>
      <c r="H72" s="56">
        <f t="shared" si="14"/>
        <v>0</v>
      </c>
      <c r="I72" s="56">
        <f t="shared" si="15"/>
        <v>145</v>
      </c>
      <c r="J72" s="56">
        <f t="shared" si="16"/>
        <v>0</v>
      </c>
      <c r="K72" s="131">
        <f t="shared" si="17"/>
        <v>2018</v>
      </c>
      <c r="L72" s="56">
        <f t="shared" si="18"/>
        <v>99</v>
      </c>
      <c r="M72" s="56">
        <f t="shared" si="19"/>
        <v>99</v>
      </c>
      <c r="N72" s="140">
        <f t="shared" si="20"/>
        <v>145</v>
      </c>
      <c r="O72" s="133">
        <f t="shared" si="21"/>
        <v>0</v>
      </c>
      <c r="P72" s="134" t="s">
        <v>204</v>
      </c>
      <c r="Q72" s="141">
        <v>56</v>
      </c>
      <c r="R72" s="136"/>
      <c r="S72" s="137">
        <v>14</v>
      </c>
      <c r="T72" s="142">
        <v>12</v>
      </c>
      <c r="U72" s="139">
        <f t="shared" si="0"/>
        <v>2</v>
      </c>
      <c r="V72" s="139">
        <f t="shared" si="1"/>
        <v>13</v>
      </c>
      <c r="W72" s="139">
        <f t="shared" si="2"/>
        <v>0.07692307692307693</v>
      </c>
      <c r="X72" s="139">
        <f t="shared" si="3"/>
        <v>2</v>
      </c>
      <c r="Y72" s="119">
        <f t="shared" si="4"/>
        <v>1.4142135623730951</v>
      </c>
      <c r="Z72" s="119">
        <f t="shared" si="5"/>
        <v>0.10878565864408424</v>
      </c>
      <c r="AA72" s="119">
        <f t="shared" si="6"/>
        <v>0.07692307692307691</v>
      </c>
      <c r="AB72" s="57"/>
    </row>
    <row r="73" spans="1:28" ht="15">
      <c r="A73" s="56">
        <f t="shared" si="7"/>
        <v>0</v>
      </c>
      <c r="B73" s="56">
        <f t="shared" si="8"/>
        <v>0</v>
      </c>
      <c r="C73" s="56">
        <f t="shared" si="9"/>
        <v>0</v>
      </c>
      <c r="D73" s="56">
        <f t="shared" si="10"/>
        <v>0</v>
      </c>
      <c r="E73" s="56">
        <f t="shared" si="11"/>
        <v>0</v>
      </c>
      <c r="F73" s="131">
        <f t="shared" si="12"/>
        <v>0</v>
      </c>
      <c r="G73" s="131">
        <f t="shared" si="13"/>
        <v>0</v>
      </c>
      <c r="H73" s="56">
        <f t="shared" si="14"/>
        <v>0</v>
      </c>
      <c r="I73" s="56">
        <f t="shared" si="15"/>
        <v>145</v>
      </c>
      <c r="J73" s="56">
        <f t="shared" si="16"/>
        <v>0</v>
      </c>
      <c r="K73" s="131">
        <f t="shared" si="17"/>
        <v>2018</v>
      </c>
      <c r="L73" s="56">
        <f t="shared" si="18"/>
        <v>99</v>
      </c>
      <c r="M73" s="56">
        <f t="shared" si="19"/>
        <v>99</v>
      </c>
      <c r="N73" s="140">
        <f t="shared" si="20"/>
        <v>145</v>
      </c>
      <c r="O73" s="133">
        <f t="shared" si="21"/>
        <v>0</v>
      </c>
      <c r="P73" s="134" t="s">
        <v>204</v>
      </c>
      <c r="Q73" s="141">
        <v>57</v>
      </c>
      <c r="R73" s="136"/>
      <c r="S73" s="137">
        <v>12</v>
      </c>
      <c r="T73" s="142">
        <v>12</v>
      </c>
      <c r="U73" s="139">
        <f t="shared" si="0"/>
        <v>0</v>
      </c>
      <c r="V73" s="139">
        <f t="shared" si="1"/>
        <v>12</v>
      </c>
      <c r="W73" s="139">
        <f t="shared" si="2"/>
        <v>0</v>
      </c>
      <c r="X73" s="139">
        <f t="shared" si="3"/>
        <v>0</v>
      </c>
      <c r="Y73" s="119">
        <f t="shared" si="4"/>
        <v>0</v>
      </c>
      <c r="Z73" s="119">
        <f t="shared" si="5"/>
        <v>0</v>
      </c>
      <c r="AA73" s="119">
        <f t="shared" si="6"/>
        <v>0</v>
      </c>
      <c r="AB73" s="57"/>
    </row>
    <row r="74" spans="1:28" ht="15">
      <c r="A74" s="56">
        <f t="shared" si="7"/>
        <v>0</v>
      </c>
      <c r="B74" s="56">
        <f t="shared" si="8"/>
        <v>0</v>
      </c>
      <c r="C74" s="56">
        <f t="shared" si="9"/>
        <v>0</v>
      </c>
      <c r="D74" s="56">
        <f t="shared" si="10"/>
        <v>0</v>
      </c>
      <c r="E74" s="56">
        <f t="shared" si="11"/>
        <v>0</v>
      </c>
      <c r="F74" s="131">
        <f t="shared" si="12"/>
        <v>0</v>
      </c>
      <c r="G74" s="131">
        <f t="shared" si="13"/>
        <v>0</v>
      </c>
      <c r="H74" s="56">
        <f t="shared" si="14"/>
        <v>0</v>
      </c>
      <c r="I74" s="56">
        <f t="shared" si="15"/>
        <v>145</v>
      </c>
      <c r="J74" s="56">
        <f t="shared" si="16"/>
        <v>0</v>
      </c>
      <c r="K74" s="131">
        <f t="shared" si="17"/>
        <v>2018</v>
      </c>
      <c r="L74" s="56">
        <f t="shared" si="18"/>
        <v>99</v>
      </c>
      <c r="M74" s="56">
        <f t="shared" si="19"/>
        <v>99</v>
      </c>
      <c r="N74" s="140">
        <f t="shared" si="20"/>
        <v>145</v>
      </c>
      <c r="O74" s="133">
        <f t="shared" si="21"/>
        <v>0</v>
      </c>
      <c r="P74" s="134" t="s">
        <v>204</v>
      </c>
      <c r="Q74" s="141">
        <v>58</v>
      </c>
      <c r="R74" s="136"/>
      <c r="S74" s="137">
        <v>54</v>
      </c>
      <c r="T74" s="142">
        <v>53</v>
      </c>
      <c r="U74" s="139">
        <f t="shared" si="0"/>
        <v>1</v>
      </c>
      <c r="V74" s="139">
        <f t="shared" si="1"/>
        <v>53.5</v>
      </c>
      <c r="W74" s="139">
        <f t="shared" si="2"/>
        <v>0.009345794392523364</v>
      </c>
      <c r="X74" s="139">
        <f t="shared" si="3"/>
        <v>0.5</v>
      </c>
      <c r="Y74" s="119">
        <f t="shared" si="4"/>
        <v>0.7071067811865476</v>
      </c>
      <c r="Z74" s="119">
        <f t="shared" si="5"/>
        <v>0.013216949181056963</v>
      </c>
      <c r="AA74" s="119">
        <f t="shared" si="6"/>
        <v>0.009345794392523364</v>
      </c>
      <c r="AB74" s="57"/>
    </row>
    <row r="75" spans="1:28" ht="15">
      <c r="A75" s="56">
        <f t="shared" si="7"/>
        <v>0</v>
      </c>
      <c r="B75" s="56">
        <f t="shared" si="8"/>
        <v>0</v>
      </c>
      <c r="C75" s="56">
        <f t="shared" si="9"/>
        <v>0</v>
      </c>
      <c r="D75" s="56">
        <f t="shared" si="10"/>
        <v>0</v>
      </c>
      <c r="E75" s="56">
        <f t="shared" si="11"/>
        <v>0</v>
      </c>
      <c r="F75" s="131">
        <f t="shared" si="12"/>
        <v>0</v>
      </c>
      <c r="G75" s="131">
        <f t="shared" si="13"/>
        <v>0</v>
      </c>
      <c r="H75" s="56">
        <f t="shared" si="14"/>
        <v>0</v>
      </c>
      <c r="I75" s="56">
        <f t="shared" si="15"/>
        <v>145</v>
      </c>
      <c r="J75" s="56">
        <f t="shared" si="16"/>
        <v>0</v>
      </c>
      <c r="K75" s="131">
        <f t="shared" si="17"/>
        <v>2018</v>
      </c>
      <c r="L75" s="56">
        <f t="shared" si="18"/>
        <v>99</v>
      </c>
      <c r="M75" s="56">
        <f t="shared" si="19"/>
        <v>99</v>
      </c>
      <c r="N75" s="140">
        <f t="shared" si="20"/>
        <v>145</v>
      </c>
      <c r="O75" s="133">
        <f t="shared" si="21"/>
        <v>0</v>
      </c>
      <c r="P75" s="134" t="s">
        <v>204</v>
      </c>
      <c r="Q75" s="141">
        <v>59</v>
      </c>
      <c r="R75" s="136"/>
      <c r="S75" s="137">
        <v>41</v>
      </c>
      <c r="T75" s="142">
        <v>43</v>
      </c>
      <c r="U75" s="139">
        <f t="shared" si="0"/>
        <v>2</v>
      </c>
      <c r="V75" s="139">
        <f t="shared" si="1"/>
        <v>42</v>
      </c>
      <c r="W75" s="139">
        <f t="shared" si="2"/>
        <v>0.023809523809523808</v>
      </c>
      <c r="X75" s="139">
        <f t="shared" si="3"/>
        <v>2</v>
      </c>
      <c r="Y75" s="119">
        <f t="shared" si="4"/>
        <v>1.4142135623730951</v>
      </c>
      <c r="Z75" s="119">
        <f t="shared" si="5"/>
        <v>0.033671751485073696</v>
      </c>
      <c r="AA75" s="119">
        <f t="shared" si="6"/>
        <v>0.02380952380952381</v>
      </c>
      <c r="AB75" s="57"/>
    </row>
    <row r="76" spans="1:28" ht="15">
      <c r="A76" s="56">
        <f t="shared" si="7"/>
        <v>0</v>
      </c>
      <c r="B76" s="56">
        <f t="shared" si="8"/>
        <v>0</v>
      </c>
      <c r="C76" s="56">
        <f t="shared" si="9"/>
        <v>0</v>
      </c>
      <c r="D76" s="56">
        <f t="shared" si="10"/>
        <v>0</v>
      </c>
      <c r="E76" s="56">
        <f t="shared" si="11"/>
        <v>0</v>
      </c>
      <c r="F76" s="131">
        <f t="shared" si="12"/>
        <v>0</v>
      </c>
      <c r="G76" s="131">
        <f t="shared" si="13"/>
        <v>0</v>
      </c>
      <c r="H76" s="56">
        <f t="shared" si="14"/>
        <v>0</v>
      </c>
      <c r="I76" s="56">
        <f t="shared" si="15"/>
        <v>145</v>
      </c>
      <c r="J76" s="56">
        <f t="shared" si="16"/>
        <v>0</v>
      </c>
      <c r="K76" s="131">
        <f t="shared" si="17"/>
        <v>2018</v>
      </c>
      <c r="L76" s="56">
        <f t="shared" si="18"/>
        <v>99</v>
      </c>
      <c r="M76" s="56">
        <f t="shared" si="19"/>
        <v>99</v>
      </c>
      <c r="N76" s="140">
        <f t="shared" si="20"/>
        <v>145</v>
      </c>
      <c r="O76" s="133">
        <f t="shared" si="21"/>
        <v>0</v>
      </c>
      <c r="P76" s="134" t="s">
        <v>204</v>
      </c>
      <c r="Q76" s="141">
        <v>60</v>
      </c>
      <c r="R76" s="136"/>
      <c r="S76" s="137">
        <v>15</v>
      </c>
      <c r="T76" s="142">
        <v>15</v>
      </c>
      <c r="U76" s="139">
        <f t="shared" si="0"/>
        <v>0</v>
      </c>
      <c r="V76" s="139">
        <f t="shared" si="1"/>
        <v>15</v>
      </c>
      <c r="W76" s="139">
        <f t="shared" si="2"/>
        <v>0</v>
      </c>
      <c r="X76" s="139">
        <f t="shared" si="3"/>
        <v>0</v>
      </c>
      <c r="Y76" s="119">
        <f t="shared" si="4"/>
        <v>0</v>
      </c>
      <c r="Z76" s="119">
        <f t="shared" si="5"/>
        <v>0</v>
      </c>
      <c r="AA76" s="119">
        <f t="shared" si="6"/>
        <v>0</v>
      </c>
      <c r="AB76" s="57"/>
    </row>
    <row r="77" spans="1:28" ht="15">
      <c r="A77" s="56">
        <f t="shared" si="7"/>
        <v>0</v>
      </c>
      <c r="B77" s="56">
        <f t="shared" si="8"/>
        <v>0</v>
      </c>
      <c r="C77" s="56">
        <f t="shared" si="9"/>
        <v>0</v>
      </c>
      <c r="D77" s="56">
        <f t="shared" si="10"/>
        <v>0</v>
      </c>
      <c r="E77" s="56">
        <f t="shared" si="11"/>
        <v>0</v>
      </c>
      <c r="F77" s="131">
        <f t="shared" si="12"/>
        <v>0</v>
      </c>
      <c r="G77" s="131">
        <f t="shared" si="13"/>
        <v>0</v>
      </c>
      <c r="H77" s="56">
        <f t="shared" si="14"/>
        <v>0</v>
      </c>
      <c r="I77" s="56">
        <f t="shared" si="15"/>
        <v>145</v>
      </c>
      <c r="J77" s="56">
        <f t="shared" si="16"/>
        <v>0</v>
      </c>
      <c r="K77" s="131">
        <f t="shared" si="17"/>
        <v>2018</v>
      </c>
      <c r="L77" s="56">
        <f t="shared" si="18"/>
        <v>99</v>
      </c>
      <c r="M77" s="56">
        <f t="shared" si="19"/>
        <v>99</v>
      </c>
      <c r="N77" s="140">
        <f t="shared" si="20"/>
        <v>145</v>
      </c>
      <c r="O77" s="133">
        <f t="shared" si="21"/>
        <v>0</v>
      </c>
      <c r="P77" s="134" t="s">
        <v>204</v>
      </c>
      <c r="Q77" s="141">
        <v>61</v>
      </c>
      <c r="R77" s="136"/>
      <c r="S77" s="137">
        <v>41</v>
      </c>
      <c r="T77" s="142">
        <v>38</v>
      </c>
      <c r="U77" s="139">
        <f t="shared" si="0"/>
        <v>3</v>
      </c>
      <c r="V77" s="139">
        <f t="shared" si="1"/>
        <v>39.5</v>
      </c>
      <c r="W77" s="139">
        <f t="shared" si="2"/>
        <v>0.0379746835443038</v>
      </c>
      <c r="X77" s="139">
        <f t="shared" si="3"/>
        <v>4.5</v>
      </c>
      <c r="Y77" s="119">
        <f t="shared" si="4"/>
        <v>2.1213203435596424</v>
      </c>
      <c r="Z77" s="119">
        <f t="shared" si="5"/>
        <v>0.05370431249518082</v>
      </c>
      <c r="AA77" s="119">
        <f t="shared" si="6"/>
        <v>0.03797468354430379</v>
      </c>
      <c r="AB77" s="57"/>
    </row>
    <row r="78" spans="1:28" ht="15">
      <c r="A78" s="56">
        <f t="shared" si="7"/>
        <v>0</v>
      </c>
      <c r="B78" s="56">
        <f t="shared" si="8"/>
        <v>0</v>
      </c>
      <c r="C78" s="56">
        <f t="shared" si="9"/>
        <v>0</v>
      </c>
      <c r="D78" s="56">
        <f t="shared" si="10"/>
        <v>0</v>
      </c>
      <c r="E78" s="56">
        <f t="shared" si="11"/>
        <v>0</v>
      </c>
      <c r="F78" s="131">
        <f t="shared" si="12"/>
        <v>0</v>
      </c>
      <c r="G78" s="131">
        <f t="shared" si="13"/>
        <v>0</v>
      </c>
      <c r="H78" s="56">
        <f t="shared" si="14"/>
        <v>0</v>
      </c>
      <c r="I78" s="56">
        <f t="shared" si="15"/>
        <v>145</v>
      </c>
      <c r="J78" s="56">
        <f t="shared" si="16"/>
        <v>0</v>
      </c>
      <c r="K78" s="131">
        <f t="shared" si="17"/>
        <v>2018</v>
      </c>
      <c r="L78" s="56">
        <f t="shared" si="18"/>
        <v>99</v>
      </c>
      <c r="M78" s="56">
        <f t="shared" si="19"/>
        <v>99</v>
      </c>
      <c r="N78" s="140">
        <f t="shared" si="20"/>
        <v>145</v>
      </c>
      <c r="O78" s="133">
        <f t="shared" si="21"/>
        <v>0</v>
      </c>
      <c r="P78" s="134" t="s">
        <v>204</v>
      </c>
      <c r="Q78" s="141">
        <v>62</v>
      </c>
      <c r="R78" s="136"/>
      <c r="S78" s="137">
        <v>14</v>
      </c>
      <c r="T78" s="142">
        <v>15</v>
      </c>
      <c r="U78" s="139">
        <f t="shared" si="0"/>
        <v>1</v>
      </c>
      <c r="V78" s="139">
        <f t="shared" si="1"/>
        <v>14.5</v>
      </c>
      <c r="W78" s="139">
        <f t="shared" si="2"/>
        <v>0.034482758620689655</v>
      </c>
      <c r="X78" s="139">
        <f t="shared" si="3"/>
        <v>0.5</v>
      </c>
      <c r="Y78" s="119">
        <f t="shared" si="4"/>
        <v>0.7071067811865476</v>
      </c>
      <c r="Z78" s="119">
        <f t="shared" si="5"/>
        <v>0.048765984909417075</v>
      </c>
      <c r="AA78" s="119">
        <f t="shared" si="6"/>
        <v>0.034482758620689655</v>
      </c>
      <c r="AB78" s="57"/>
    </row>
    <row r="79" spans="1:28" ht="15">
      <c r="A79" s="56">
        <f t="shared" si="7"/>
        <v>0</v>
      </c>
      <c r="B79" s="56">
        <f t="shared" si="8"/>
        <v>0</v>
      </c>
      <c r="C79" s="56">
        <f t="shared" si="9"/>
        <v>0</v>
      </c>
      <c r="D79" s="56">
        <f t="shared" si="10"/>
        <v>0</v>
      </c>
      <c r="E79" s="56">
        <f t="shared" si="11"/>
        <v>0</v>
      </c>
      <c r="F79" s="131">
        <f t="shared" si="12"/>
        <v>0</v>
      </c>
      <c r="G79" s="131">
        <f t="shared" si="13"/>
        <v>0</v>
      </c>
      <c r="H79" s="56">
        <f t="shared" si="14"/>
        <v>0</v>
      </c>
      <c r="I79" s="56">
        <f t="shared" si="15"/>
        <v>145</v>
      </c>
      <c r="J79" s="56">
        <f t="shared" si="16"/>
        <v>0</v>
      </c>
      <c r="K79" s="131">
        <f t="shared" si="17"/>
        <v>2018</v>
      </c>
      <c r="L79" s="56">
        <f t="shared" si="18"/>
        <v>99</v>
      </c>
      <c r="M79" s="56">
        <f t="shared" si="19"/>
        <v>99</v>
      </c>
      <c r="N79" s="140">
        <f t="shared" si="20"/>
        <v>145</v>
      </c>
      <c r="O79" s="133">
        <f t="shared" si="21"/>
        <v>0</v>
      </c>
      <c r="P79" s="134" t="s">
        <v>204</v>
      </c>
      <c r="Q79" s="141">
        <v>63</v>
      </c>
      <c r="R79" s="136"/>
      <c r="S79" s="137">
        <v>27</v>
      </c>
      <c r="T79" s="142">
        <v>27</v>
      </c>
      <c r="U79" s="139">
        <f t="shared" si="0"/>
        <v>0</v>
      </c>
      <c r="V79" s="139">
        <f t="shared" si="1"/>
        <v>27</v>
      </c>
      <c r="W79" s="139">
        <f t="shared" si="2"/>
        <v>0</v>
      </c>
      <c r="X79" s="139">
        <f t="shared" si="3"/>
        <v>0</v>
      </c>
      <c r="Y79" s="119">
        <f t="shared" si="4"/>
        <v>0</v>
      </c>
      <c r="Z79" s="119">
        <f t="shared" si="5"/>
        <v>0</v>
      </c>
      <c r="AA79" s="119">
        <f t="shared" si="6"/>
        <v>0</v>
      </c>
      <c r="AB79" s="57"/>
    </row>
    <row r="80" spans="1:28" ht="15">
      <c r="A80" s="56">
        <f t="shared" si="7"/>
        <v>0</v>
      </c>
      <c r="B80" s="56">
        <f t="shared" si="8"/>
        <v>0</v>
      </c>
      <c r="C80" s="56">
        <f t="shared" si="9"/>
        <v>0</v>
      </c>
      <c r="D80" s="56">
        <f t="shared" si="10"/>
        <v>0</v>
      </c>
      <c r="E80" s="56">
        <f t="shared" si="11"/>
        <v>0</v>
      </c>
      <c r="F80" s="131">
        <f t="shared" si="12"/>
        <v>0</v>
      </c>
      <c r="G80" s="131">
        <f t="shared" si="13"/>
        <v>0</v>
      </c>
      <c r="H80" s="56">
        <f t="shared" si="14"/>
        <v>0</v>
      </c>
      <c r="I80" s="56">
        <f t="shared" si="15"/>
        <v>145</v>
      </c>
      <c r="J80" s="56">
        <f t="shared" si="16"/>
        <v>0</v>
      </c>
      <c r="K80" s="131">
        <f t="shared" si="17"/>
        <v>2018</v>
      </c>
      <c r="L80" s="56">
        <f t="shared" si="18"/>
        <v>99</v>
      </c>
      <c r="M80" s="56">
        <f t="shared" si="19"/>
        <v>99</v>
      </c>
      <c r="N80" s="140">
        <f t="shared" si="20"/>
        <v>145</v>
      </c>
      <c r="O80" s="133">
        <f t="shared" si="21"/>
        <v>0</v>
      </c>
      <c r="P80" s="134" t="s">
        <v>204</v>
      </c>
      <c r="Q80" s="141">
        <v>64</v>
      </c>
      <c r="R80" s="136"/>
      <c r="S80" s="137">
        <v>44</v>
      </c>
      <c r="T80" s="142">
        <v>45</v>
      </c>
      <c r="U80" s="139">
        <f t="shared" si="0"/>
        <v>1</v>
      </c>
      <c r="V80" s="139">
        <f t="shared" si="1"/>
        <v>44.5</v>
      </c>
      <c r="W80" s="139">
        <f t="shared" si="2"/>
        <v>0.011235955056179775</v>
      </c>
      <c r="X80" s="139">
        <f t="shared" si="3"/>
        <v>0.5</v>
      </c>
      <c r="Y80" s="119">
        <f t="shared" si="4"/>
        <v>0.7071067811865476</v>
      </c>
      <c r="Z80" s="119">
        <f t="shared" si="5"/>
        <v>0.01589004002666399</v>
      </c>
      <c r="AA80" s="119">
        <f t="shared" si="6"/>
        <v>0.011235955056179777</v>
      </c>
      <c r="AB80" s="57"/>
    </row>
    <row r="81" spans="1:28" ht="15">
      <c r="A81" s="56">
        <f t="shared" si="7"/>
        <v>0</v>
      </c>
      <c r="B81" s="56">
        <f t="shared" si="8"/>
        <v>0</v>
      </c>
      <c r="C81" s="56">
        <f t="shared" si="9"/>
        <v>0</v>
      </c>
      <c r="D81" s="56">
        <f t="shared" si="10"/>
        <v>0</v>
      </c>
      <c r="E81" s="56">
        <f t="shared" si="11"/>
        <v>0</v>
      </c>
      <c r="F81" s="131">
        <f t="shared" si="12"/>
        <v>0</v>
      </c>
      <c r="G81" s="131">
        <f t="shared" si="13"/>
        <v>0</v>
      </c>
      <c r="H81" s="56">
        <f t="shared" si="14"/>
        <v>0</v>
      </c>
      <c r="I81" s="56">
        <f t="shared" si="15"/>
        <v>145</v>
      </c>
      <c r="J81" s="56">
        <f t="shared" si="16"/>
        <v>0</v>
      </c>
      <c r="K81" s="131">
        <f t="shared" si="17"/>
        <v>2018</v>
      </c>
      <c r="L81" s="56">
        <f t="shared" si="18"/>
        <v>99</v>
      </c>
      <c r="M81" s="56">
        <f t="shared" si="19"/>
        <v>99</v>
      </c>
      <c r="N81" s="140">
        <f t="shared" si="20"/>
        <v>145</v>
      </c>
      <c r="O81" s="133">
        <f t="shared" si="21"/>
        <v>0</v>
      </c>
      <c r="P81" s="134" t="s">
        <v>204</v>
      </c>
      <c r="Q81" s="141">
        <v>65</v>
      </c>
      <c r="R81" s="136"/>
      <c r="S81" s="137">
        <v>35</v>
      </c>
      <c r="T81" s="142">
        <v>34</v>
      </c>
      <c r="U81" s="139">
        <f t="shared" si="0"/>
        <v>1</v>
      </c>
      <c r="V81" s="139">
        <f t="shared" si="1"/>
        <v>34.5</v>
      </c>
      <c r="W81" s="139">
        <f t="shared" si="2"/>
        <v>0.014492753623188406</v>
      </c>
      <c r="X81" s="139">
        <f t="shared" si="3"/>
        <v>0.5</v>
      </c>
      <c r="Y81" s="119">
        <f t="shared" si="4"/>
        <v>0.7071067811865476</v>
      </c>
      <c r="Z81" s="119">
        <f t="shared" si="5"/>
        <v>0.02049584873004486</v>
      </c>
      <c r="AA81" s="119">
        <f t="shared" si="6"/>
        <v>0.014492753623188406</v>
      </c>
      <c r="AB81" s="57"/>
    </row>
    <row r="82" spans="1:28" ht="15">
      <c r="A82" s="56">
        <f t="shared" si="7"/>
        <v>0</v>
      </c>
      <c r="B82" s="56">
        <f t="shared" si="8"/>
        <v>0</v>
      </c>
      <c r="C82" s="56">
        <f t="shared" si="9"/>
        <v>0</v>
      </c>
      <c r="D82" s="56">
        <f t="shared" si="10"/>
        <v>0</v>
      </c>
      <c r="E82" s="56">
        <f t="shared" si="11"/>
        <v>0</v>
      </c>
      <c r="F82" s="131">
        <f t="shared" si="12"/>
        <v>0</v>
      </c>
      <c r="G82" s="131">
        <f t="shared" si="13"/>
        <v>0</v>
      </c>
      <c r="H82" s="56">
        <f t="shared" si="14"/>
        <v>0</v>
      </c>
      <c r="I82" s="56">
        <f t="shared" si="15"/>
        <v>145</v>
      </c>
      <c r="J82" s="56">
        <f t="shared" si="16"/>
        <v>0</v>
      </c>
      <c r="K82" s="131">
        <f t="shared" si="17"/>
        <v>2018</v>
      </c>
      <c r="L82" s="56">
        <f t="shared" si="18"/>
        <v>99</v>
      </c>
      <c r="M82" s="56">
        <f t="shared" si="19"/>
        <v>99</v>
      </c>
      <c r="N82" s="140">
        <f t="shared" si="20"/>
        <v>145</v>
      </c>
      <c r="O82" s="133">
        <f t="shared" si="21"/>
        <v>0</v>
      </c>
      <c r="P82" s="134" t="s">
        <v>204</v>
      </c>
      <c r="Q82" s="141">
        <v>66</v>
      </c>
      <c r="R82" s="136"/>
      <c r="S82" s="137">
        <v>14</v>
      </c>
      <c r="T82" s="142">
        <v>16</v>
      </c>
      <c r="U82" s="139">
        <f t="shared" si="0"/>
        <v>2</v>
      </c>
      <c r="V82" s="139">
        <f t="shared" si="1"/>
        <v>15</v>
      </c>
      <c r="W82" s="139">
        <f t="shared" si="2"/>
        <v>0.06666666666666667</v>
      </c>
      <c r="X82" s="139">
        <f t="shared" si="3"/>
        <v>2</v>
      </c>
      <c r="Y82" s="119">
        <f t="shared" si="4"/>
        <v>1.4142135623730951</v>
      </c>
      <c r="Z82" s="119">
        <f t="shared" si="5"/>
        <v>0.09428090415820635</v>
      </c>
      <c r="AA82" s="119">
        <f t="shared" si="6"/>
        <v>0.06666666666666667</v>
      </c>
      <c r="AB82" s="57"/>
    </row>
    <row r="83" spans="1:28" ht="15">
      <c r="A83" s="56">
        <f t="shared" si="7"/>
        <v>0</v>
      </c>
      <c r="B83" s="56">
        <f t="shared" si="8"/>
        <v>0</v>
      </c>
      <c r="C83" s="56">
        <f t="shared" si="9"/>
        <v>0</v>
      </c>
      <c r="D83" s="56">
        <f t="shared" si="10"/>
        <v>0</v>
      </c>
      <c r="E83" s="56">
        <f t="shared" si="11"/>
        <v>0</v>
      </c>
      <c r="F83" s="131">
        <f t="shared" si="12"/>
        <v>0</v>
      </c>
      <c r="G83" s="131">
        <f t="shared" si="13"/>
        <v>0</v>
      </c>
      <c r="H83" s="56">
        <f t="shared" si="14"/>
        <v>0</v>
      </c>
      <c r="I83" s="56">
        <f t="shared" si="15"/>
        <v>145</v>
      </c>
      <c r="J83" s="56">
        <f t="shared" si="16"/>
        <v>0</v>
      </c>
      <c r="K83" s="131">
        <f t="shared" si="17"/>
        <v>2018</v>
      </c>
      <c r="L83" s="56">
        <f t="shared" si="18"/>
        <v>99</v>
      </c>
      <c r="M83" s="56">
        <f t="shared" si="19"/>
        <v>99</v>
      </c>
      <c r="N83" s="140">
        <f t="shared" si="20"/>
        <v>145</v>
      </c>
      <c r="O83" s="133">
        <f t="shared" si="21"/>
        <v>0</v>
      </c>
      <c r="P83" s="134" t="s">
        <v>204</v>
      </c>
      <c r="Q83" s="141">
        <v>67</v>
      </c>
      <c r="R83" s="136"/>
      <c r="S83" s="137">
        <v>23</v>
      </c>
      <c r="T83" s="142">
        <v>28</v>
      </c>
      <c r="U83" s="139">
        <f t="shared" si="0"/>
        <v>5</v>
      </c>
      <c r="V83" s="139">
        <f t="shared" si="1"/>
        <v>25.5</v>
      </c>
      <c r="W83" s="139">
        <f t="shared" si="2"/>
        <v>0.09803921568627451</v>
      </c>
      <c r="X83" s="139">
        <f t="shared" si="3"/>
        <v>12.5</v>
      </c>
      <c r="Y83" s="119">
        <f t="shared" si="4"/>
        <v>3.5355339059327378</v>
      </c>
      <c r="Z83" s="119">
        <f t="shared" si="5"/>
        <v>0.1386483884679505</v>
      </c>
      <c r="AA83" s="119">
        <f t="shared" si="6"/>
        <v>0.09803921568627451</v>
      </c>
      <c r="AB83" s="57"/>
    </row>
    <row r="84" spans="1:28" ht="15">
      <c r="A84" s="56">
        <f t="shared" si="7"/>
        <v>0</v>
      </c>
      <c r="B84" s="56">
        <f t="shared" si="8"/>
        <v>0</v>
      </c>
      <c r="C84" s="56">
        <f t="shared" si="9"/>
        <v>0</v>
      </c>
      <c r="D84" s="56">
        <f t="shared" si="10"/>
        <v>0</v>
      </c>
      <c r="E84" s="56">
        <f t="shared" si="11"/>
        <v>0</v>
      </c>
      <c r="F84" s="131">
        <f t="shared" si="12"/>
        <v>0</v>
      </c>
      <c r="G84" s="131">
        <f t="shared" si="13"/>
        <v>0</v>
      </c>
      <c r="H84" s="56">
        <f t="shared" si="14"/>
        <v>0</v>
      </c>
      <c r="I84" s="56">
        <f t="shared" si="15"/>
        <v>145</v>
      </c>
      <c r="J84" s="56">
        <f t="shared" si="16"/>
        <v>0</v>
      </c>
      <c r="K84" s="131">
        <f t="shared" si="17"/>
        <v>2018</v>
      </c>
      <c r="L84" s="56">
        <f t="shared" si="18"/>
        <v>99</v>
      </c>
      <c r="M84" s="56">
        <f t="shared" si="19"/>
        <v>99</v>
      </c>
      <c r="N84" s="140">
        <f t="shared" si="20"/>
        <v>145</v>
      </c>
      <c r="O84" s="133">
        <f t="shared" si="21"/>
        <v>0</v>
      </c>
      <c r="P84" s="134" t="s">
        <v>204</v>
      </c>
      <c r="Q84" s="141">
        <v>68</v>
      </c>
      <c r="R84" s="136"/>
      <c r="S84" s="137">
        <v>58</v>
      </c>
      <c r="T84" s="142">
        <v>57</v>
      </c>
      <c r="U84" s="139">
        <f t="shared" si="0"/>
        <v>1</v>
      </c>
      <c r="V84" s="139">
        <f t="shared" si="1"/>
        <v>57.5</v>
      </c>
      <c r="W84" s="139">
        <f t="shared" si="2"/>
        <v>0.008695652173913044</v>
      </c>
      <c r="X84" s="139">
        <f t="shared" si="3"/>
        <v>0.5</v>
      </c>
      <c r="Y84" s="119">
        <f t="shared" si="4"/>
        <v>0.7071067811865476</v>
      </c>
      <c r="Z84" s="119">
        <f t="shared" si="5"/>
        <v>0.012297509238026914</v>
      </c>
      <c r="AA84" s="119">
        <f t="shared" si="6"/>
        <v>0.008695652173913044</v>
      </c>
      <c r="AB84" s="57"/>
    </row>
    <row r="85" spans="1:28" ht="15">
      <c r="A85" s="56">
        <f t="shared" si="7"/>
        <v>0</v>
      </c>
      <c r="B85" s="56">
        <f t="shared" si="8"/>
        <v>0</v>
      </c>
      <c r="C85" s="56">
        <f t="shared" si="9"/>
        <v>0</v>
      </c>
      <c r="D85" s="56">
        <f t="shared" si="10"/>
        <v>0</v>
      </c>
      <c r="E85" s="56">
        <f t="shared" si="11"/>
        <v>0</v>
      </c>
      <c r="F85" s="131">
        <f t="shared" si="12"/>
        <v>0</v>
      </c>
      <c r="G85" s="131">
        <f t="shared" si="13"/>
        <v>0</v>
      </c>
      <c r="H85" s="56">
        <f t="shared" si="14"/>
        <v>0</v>
      </c>
      <c r="I85" s="56">
        <f t="shared" si="15"/>
        <v>145</v>
      </c>
      <c r="J85" s="56">
        <f t="shared" si="16"/>
        <v>0</v>
      </c>
      <c r="K85" s="131">
        <f t="shared" si="17"/>
        <v>2018</v>
      </c>
      <c r="L85" s="56">
        <f t="shared" si="18"/>
        <v>99</v>
      </c>
      <c r="M85" s="56">
        <f t="shared" si="19"/>
        <v>99</v>
      </c>
      <c r="N85" s="140">
        <f t="shared" si="20"/>
        <v>145</v>
      </c>
      <c r="O85" s="133">
        <f t="shared" si="21"/>
        <v>0</v>
      </c>
      <c r="P85" s="134" t="s">
        <v>204</v>
      </c>
      <c r="Q85" s="141">
        <v>69</v>
      </c>
      <c r="R85" s="136"/>
      <c r="S85" s="143">
        <v>30</v>
      </c>
      <c r="T85" s="142">
        <v>37</v>
      </c>
      <c r="U85" s="139">
        <f t="shared" si="0"/>
        <v>7</v>
      </c>
      <c r="V85" s="139">
        <f t="shared" si="1"/>
        <v>33.5</v>
      </c>
      <c r="W85" s="139">
        <f t="shared" si="2"/>
        <v>0.1044776119402985</v>
      </c>
      <c r="X85" s="139">
        <f t="shared" si="3"/>
        <v>24.5</v>
      </c>
      <c r="Y85" s="119">
        <f t="shared" si="4"/>
        <v>4.949747468305833</v>
      </c>
      <c r="Z85" s="119">
        <f t="shared" si="5"/>
        <v>0.14775365577032337</v>
      </c>
      <c r="AA85" s="119">
        <f t="shared" si="6"/>
        <v>0.1044776119402985</v>
      </c>
      <c r="AB85" s="57"/>
    </row>
    <row r="86" spans="1:28" ht="15">
      <c r="A86" s="56">
        <f t="shared" si="7"/>
        <v>0</v>
      </c>
      <c r="B86" s="56">
        <f t="shared" si="8"/>
        <v>0</v>
      </c>
      <c r="C86" s="56">
        <f t="shared" si="9"/>
        <v>0</v>
      </c>
      <c r="D86" s="56">
        <f t="shared" si="10"/>
        <v>0</v>
      </c>
      <c r="E86" s="56">
        <f t="shared" si="11"/>
        <v>0</v>
      </c>
      <c r="F86" s="131">
        <f t="shared" si="12"/>
        <v>0</v>
      </c>
      <c r="G86" s="131">
        <f t="shared" si="13"/>
        <v>0</v>
      </c>
      <c r="H86" s="56">
        <f t="shared" si="14"/>
        <v>0</v>
      </c>
      <c r="I86" s="56">
        <f t="shared" si="15"/>
        <v>145</v>
      </c>
      <c r="J86" s="56">
        <f t="shared" si="16"/>
        <v>0</v>
      </c>
      <c r="K86" s="131">
        <f t="shared" si="17"/>
        <v>2018</v>
      </c>
      <c r="L86" s="56">
        <f t="shared" si="18"/>
        <v>99</v>
      </c>
      <c r="M86" s="56">
        <f t="shared" si="19"/>
        <v>99</v>
      </c>
      <c r="N86" s="140">
        <f t="shared" si="20"/>
        <v>145</v>
      </c>
      <c r="O86" s="133">
        <f t="shared" si="21"/>
        <v>0</v>
      </c>
      <c r="P86" s="134" t="s">
        <v>204</v>
      </c>
      <c r="Q86" s="141">
        <v>70</v>
      </c>
      <c r="R86" s="136"/>
      <c r="S86" s="137">
        <v>34</v>
      </c>
      <c r="T86" s="142">
        <v>29</v>
      </c>
      <c r="U86" s="139">
        <f t="shared" si="0"/>
        <v>5</v>
      </c>
      <c r="V86" s="139">
        <f t="shared" si="1"/>
        <v>31.5</v>
      </c>
      <c r="W86" s="139">
        <f t="shared" si="2"/>
        <v>0.07936507936507936</v>
      </c>
      <c r="X86" s="139">
        <f t="shared" si="3"/>
        <v>12.5</v>
      </c>
      <c r="Y86" s="119">
        <f t="shared" si="4"/>
        <v>3.5355339059327378</v>
      </c>
      <c r="Z86" s="119">
        <f t="shared" si="5"/>
        <v>0.11223917161691231</v>
      </c>
      <c r="AA86" s="119">
        <f t="shared" si="6"/>
        <v>0.07936507936507936</v>
      </c>
      <c r="AB86" s="57"/>
    </row>
    <row r="87" spans="1:28" ht="15">
      <c r="A87" s="56">
        <f t="shared" si="7"/>
        <v>0</v>
      </c>
      <c r="B87" s="56">
        <f t="shared" si="8"/>
        <v>0</v>
      </c>
      <c r="C87" s="56">
        <f t="shared" si="9"/>
        <v>0</v>
      </c>
      <c r="D87" s="56">
        <f t="shared" si="10"/>
        <v>0</v>
      </c>
      <c r="E87" s="56">
        <f t="shared" si="11"/>
        <v>0</v>
      </c>
      <c r="F87" s="131">
        <f t="shared" si="12"/>
        <v>0</v>
      </c>
      <c r="G87" s="131">
        <f t="shared" si="13"/>
        <v>0</v>
      </c>
      <c r="H87" s="56">
        <f t="shared" si="14"/>
        <v>0</v>
      </c>
      <c r="I87" s="56">
        <f t="shared" si="15"/>
        <v>145</v>
      </c>
      <c r="J87" s="56">
        <f t="shared" si="16"/>
        <v>0</v>
      </c>
      <c r="K87" s="131">
        <f t="shared" si="17"/>
        <v>2018</v>
      </c>
      <c r="L87" s="56">
        <f t="shared" si="18"/>
        <v>99</v>
      </c>
      <c r="M87" s="56">
        <f t="shared" si="19"/>
        <v>99</v>
      </c>
      <c r="N87" s="140">
        <f t="shared" si="20"/>
        <v>145</v>
      </c>
      <c r="O87" s="133">
        <f t="shared" si="21"/>
        <v>0</v>
      </c>
      <c r="P87" s="134" t="s">
        <v>204</v>
      </c>
      <c r="Q87" s="141">
        <v>71</v>
      </c>
      <c r="R87" s="136"/>
      <c r="S87" s="137">
        <v>66</v>
      </c>
      <c r="T87" s="142">
        <v>72</v>
      </c>
      <c r="U87" s="139">
        <f t="shared" si="0"/>
        <v>6</v>
      </c>
      <c r="V87" s="139">
        <f t="shared" si="1"/>
        <v>69</v>
      </c>
      <c r="W87" s="139">
        <f t="shared" si="2"/>
        <v>0.043478260869565216</v>
      </c>
      <c r="X87" s="139">
        <f t="shared" si="3"/>
        <v>18</v>
      </c>
      <c r="Y87" s="119">
        <f t="shared" si="4"/>
        <v>4.242640687119285</v>
      </c>
      <c r="Z87" s="119">
        <f t="shared" si="5"/>
        <v>0.061487546190134565</v>
      </c>
      <c r="AA87" s="119">
        <f t="shared" si="6"/>
        <v>0.04347826086956521</v>
      </c>
      <c r="AB87" s="57"/>
    </row>
    <row r="88" spans="1:28" ht="15">
      <c r="A88" s="56">
        <f t="shared" si="7"/>
        <v>0</v>
      </c>
      <c r="B88" s="56">
        <f t="shared" si="8"/>
        <v>0</v>
      </c>
      <c r="C88" s="56">
        <f t="shared" si="9"/>
        <v>0</v>
      </c>
      <c r="D88" s="56">
        <f t="shared" si="10"/>
        <v>0</v>
      </c>
      <c r="E88" s="56">
        <f t="shared" si="11"/>
        <v>0</v>
      </c>
      <c r="F88" s="131">
        <f t="shared" si="12"/>
        <v>0</v>
      </c>
      <c r="G88" s="131">
        <f t="shared" si="13"/>
        <v>0</v>
      </c>
      <c r="H88" s="56">
        <f t="shared" si="14"/>
        <v>0</v>
      </c>
      <c r="I88" s="56">
        <f t="shared" si="15"/>
        <v>145</v>
      </c>
      <c r="J88" s="56">
        <f t="shared" si="16"/>
        <v>0</v>
      </c>
      <c r="K88" s="131">
        <f t="shared" si="17"/>
        <v>2018</v>
      </c>
      <c r="L88" s="56">
        <f t="shared" si="18"/>
        <v>99</v>
      </c>
      <c r="M88" s="56">
        <f t="shared" si="19"/>
        <v>99</v>
      </c>
      <c r="N88" s="140">
        <f t="shared" si="20"/>
        <v>145</v>
      </c>
      <c r="O88" s="133">
        <f t="shared" si="21"/>
        <v>0</v>
      </c>
      <c r="P88" s="134" t="s">
        <v>204</v>
      </c>
      <c r="Q88" s="141">
        <v>72</v>
      </c>
      <c r="R88" s="136"/>
      <c r="S88" s="137">
        <v>45</v>
      </c>
      <c r="T88" s="142">
        <v>59</v>
      </c>
      <c r="U88" s="139">
        <f t="shared" si="0"/>
        <v>14</v>
      </c>
      <c r="V88" s="139">
        <f t="shared" si="1"/>
        <v>52</v>
      </c>
      <c r="W88" s="139">
        <f t="shared" si="2"/>
        <v>0.1346153846153846</v>
      </c>
      <c r="X88" s="139">
        <f t="shared" si="3"/>
        <v>98</v>
      </c>
      <c r="Y88" s="119">
        <f t="shared" si="4"/>
        <v>9.899494936611665</v>
      </c>
      <c r="Z88" s="119">
        <f t="shared" si="5"/>
        <v>0.1903749026271474</v>
      </c>
      <c r="AA88" s="119">
        <f t="shared" si="6"/>
        <v>0.1346153846153846</v>
      </c>
      <c r="AB88" s="57"/>
    </row>
    <row r="89" spans="1:28" ht="15">
      <c r="A89" s="56">
        <f t="shared" si="7"/>
        <v>0</v>
      </c>
      <c r="B89" s="56">
        <f t="shared" si="8"/>
        <v>0</v>
      </c>
      <c r="C89" s="56">
        <f t="shared" si="9"/>
        <v>0</v>
      </c>
      <c r="D89" s="56">
        <f t="shared" si="10"/>
        <v>0</v>
      </c>
      <c r="E89" s="56">
        <f t="shared" si="11"/>
        <v>0</v>
      </c>
      <c r="F89" s="131">
        <f t="shared" si="12"/>
        <v>0</v>
      </c>
      <c r="G89" s="131">
        <f t="shared" si="13"/>
        <v>0</v>
      </c>
      <c r="H89" s="56">
        <f t="shared" si="14"/>
        <v>0</v>
      </c>
      <c r="I89" s="56">
        <f t="shared" si="15"/>
        <v>145</v>
      </c>
      <c r="J89" s="56">
        <f t="shared" si="16"/>
        <v>0</v>
      </c>
      <c r="K89" s="131">
        <f t="shared" si="17"/>
        <v>2018</v>
      </c>
      <c r="L89" s="56">
        <f t="shared" si="18"/>
        <v>99</v>
      </c>
      <c r="M89" s="56">
        <f t="shared" si="19"/>
        <v>99</v>
      </c>
      <c r="N89" s="140">
        <f t="shared" si="20"/>
        <v>145</v>
      </c>
      <c r="O89" s="133">
        <f t="shared" si="21"/>
        <v>0</v>
      </c>
      <c r="P89" s="134" t="s">
        <v>204</v>
      </c>
      <c r="Q89" s="141">
        <v>73</v>
      </c>
      <c r="R89" s="136"/>
      <c r="S89" s="137">
        <v>34</v>
      </c>
      <c r="T89" s="142">
        <v>30</v>
      </c>
      <c r="U89" s="139">
        <f t="shared" si="0"/>
        <v>4</v>
      </c>
      <c r="V89" s="139">
        <f t="shared" si="1"/>
        <v>32</v>
      </c>
      <c r="W89" s="139">
        <f t="shared" si="2"/>
        <v>0.0625</v>
      </c>
      <c r="X89" s="139">
        <f t="shared" si="3"/>
        <v>8</v>
      </c>
      <c r="Y89" s="119">
        <f t="shared" si="4"/>
        <v>2.8284271247461903</v>
      </c>
      <c r="Z89" s="119">
        <f t="shared" si="5"/>
        <v>0.08838834764831845</v>
      </c>
      <c r="AA89" s="119">
        <f t="shared" si="6"/>
        <v>0.0625</v>
      </c>
      <c r="AB89" s="57"/>
    </row>
    <row r="90" spans="1:28" ht="15">
      <c r="A90" s="56">
        <f t="shared" si="7"/>
        <v>0</v>
      </c>
      <c r="B90" s="56">
        <f t="shared" si="8"/>
        <v>0</v>
      </c>
      <c r="C90" s="56">
        <f t="shared" si="9"/>
        <v>0</v>
      </c>
      <c r="D90" s="56">
        <f t="shared" si="10"/>
        <v>0</v>
      </c>
      <c r="E90" s="56">
        <f t="shared" si="11"/>
        <v>0</v>
      </c>
      <c r="F90" s="131">
        <f t="shared" si="12"/>
        <v>0</v>
      </c>
      <c r="G90" s="131">
        <f t="shared" si="13"/>
        <v>0</v>
      </c>
      <c r="H90" s="56">
        <f t="shared" si="14"/>
        <v>0</v>
      </c>
      <c r="I90" s="56">
        <f t="shared" si="15"/>
        <v>145</v>
      </c>
      <c r="J90" s="56">
        <f t="shared" si="16"/>
        <v>0</v>
      </c>
      <c r="K90" s="131">
        <f t="shared" si="17"/>
        <v>2018</v>
      </c>
      <c r="L90" s="56">
        <f t="shared" si="18"/>
        <v>99</v>
      </c>
      <c r="M90" s="56">
        <f t="shared" si="19"/>
        <v>99</v>
      </c>
      <c r="N90" s="140">
        <f t="shared" si="20"/>
        <v>145</v>
      </c>
      <c r="O90" s="133">
        <f t="shared" si="21"/>
        <v>0</v>
      </c>
      <c r="P90" s="134" t="s">
        <v>204</v>
      </c>
      <c r="Q90" s="141">
        <v>74</v>
      </c>
      <c r="R90" s="136"/>
      <c r="S90" s="137">
        <v>21</v>
      </c>
      <c r="T90" s="142">
        <v>19</v>
      </c>
      <c r="U90" s="139">
        <f t="shared" si="0"/>
        <v>2</v>
      </c>
      <c r="V90" s="139">
        <f t="shared" si="1"/>
        <v>20</v>
      </c>
      <c r="W90" s="139">
        <f t="shared" si="2"/>
        <v>0.05</v>
      </c>
      <c r="X90" s="139">
        <f t="shared" si="3"/>
        <v>2</v>
      </c>
      <c r="Y90" s="119">
        <f t="shared" si="4"/>
        <v>1.4142135623730951</v>
      </c>
      <c r="Z90" s="119">
        <f t="shared" si="5"/>
        <v>0.07071067811865475</v>
      </c>
      <c r="AA90" s="119">
        <f t="shared" si="6"/>
        <v>0.049999999999999996</v>
      </c>
      <c r="AB90" s="57"/>
    </row>
    <row r="91" spans="1:28" ht="15">
      <c r="A91" s="56">
        <f t="shared" si="7"/>
        <v>0</v>
      </c>
      <c r="B91" s="56">
        <f t="shared" si="8"/>
        <v>0</v>
      </c>
      <c r="C91" s="56">
        <f t="shared" si="9"/>
        <v>0</v>
      </c>
      <c r="D91" s="56">
        <f t="shared" si="10"/>
        <v>0</v>
      </c>
      <c r="E91" s="56">
        <f t="shared" si="11"/>
        <v>0</v>
      </c>
      <c r="F91" s="131">
        <f t="shared" si="12"/>
        <v>0</v>
      </c>
      <c r="G91" s="131">
        <f t="shared" si="13"/>
        <v>0</v>
      </c>
      <c r="H91" s="56">
        <f t="shared" si="14"/>
        <v>0</v>
      </c>
      <c r="I91" s="56">
        <f t="shared" si="15"/>
        <v>145</v>
      </c>
      <c r="J91" s="56">
        <f t="shared" si="16"/>
        <v>0</v>
      </c>
      <c r="K91" s="131">
        <f t="shared" si="17"/>
        <v>2018</v>
      </c>
      <c r="L91" s="56">
        <f t="shared" si="18"/>
        <v>99</v>
      </c>
      <c r="M91" s="56">
        <f t="shared" si="19"/>
        <v>99</v>
      </c>
      <c r="N91" s="140">
        <f t="shared" si="20"/>
        <v>145</v>
      </c>
      <c r="O91" s="133">
        <f t="shared" si="21"/>
        <v>0</v>
      </c>
      <c r="P91" s="134" t="s">
        <v>204</v>
      </c>
      <c r="Q91" s="141">
        <v>75</v>
      </c>
      <c r="R91" s="136"/>
      <c r="S91" s="137">
        <v>37</v>
      </c>
      <c r="T91" s="142">
        <v>36</v>
      </c>
      <c r="U91" s="139">
        <f t="shared" si="0"/>
        <v>1</v>
      </c>
      <c r="V91" s="139">
        <f t="shared" si="1"/>
        <v>36.5</v>
      </c>
      <c r="W91" s="139">
        <f t="shared" si="2"/>
        <v>0.0136986301369863</v>
      </c>
      <c r="X91" s="139">
        <f t="shared" si="3"/>
        <v>0.5</v>
      </c>
      <c r="Y91" s="119">
        <f t="shared" si="4"/>
        <v>0.7071067811865476</v>
      </c>
      <c r="Z91" s="119">
        <f t="shared" si="5"/>
        <v>0.019372788525658838</v>
      </c>
      <c r="AA91" s="119">
        <f t="shared" si="6"/>
        <v>0.013698630136986302</v>
      </c>
      <c r="AB91" s="57"/>
    </row>
    <row r="92" spans="1:28" ht="15">
      <c r="A92" s="56">
        <f t="shared" si="7"/>
        <v>0</v>
      </c>
      <c r="B92" s="56">
        <f t="shared" si="8"/>
        <v>0</v>
      </c>
      <c r="C92" s="56">
        <f t="shared" si="9"/>
        <v>0</v>
      </c>
      <c r="D92" s="56">
        <f t="shared" si="10"/>
        <v>0</v>
      </c>
      <c r="E92" s="56">
        <f t="shared" si="11"/>
        <v>0</v>
      </c>
      <c r="F92" s="131">
        <f t="shared" si="12"/>
        <v>0</v>
      </c>
      <c r="G92" s="131">
        <f t="shared" si="13"/>
        <v>0</v>
      </c>
      <c r="H92" s="56">
        <f t="shared" si="14"/>
        <v>0</v>
      </c>
      <c r="I92" s="56">
        <f t="shared" si="15"/>
        <v>145</v>
      </c>
      <c r="J92" s="56">
        <f t="shared" si="16"/>
        <v>0</v>
      </c>
      <c r="K92" s="131">
        <f t="shared" si="17"/>
        <v>2018</v>
      </c>
      <c r="L92" s="56">
        <f t="shared" si="18"/>
        <v>99</v>
      </c>
      <c r="M92" s="56">
        <f t="shared" si="19"/>
        <v>99</v>
      </c>
      <c r="N92" s="140">
        <f t="shared" si="20"/>
        <v>145</v>
      </c>
      <c r="O92" s="133">
        <f t="shared" si="21"/>
        <v>0</v>
      </c>
      <c r="P92" s="134" t="s">
        <v>204</v>
      </c>
      <c r="Q92" s="141">
        <v>76</v>
      </c>
      <c r="R92" s="136"/>
      <c r="S92" s="137">
        <v>30</v>
      </c>
      <c r="T92" s="142">
        <v>29</v>
      </c>
      <c r="U92" s="139">
        <f t="shared" si="0"/>
        <v>1</v>
      </c>
      <c r="V92" s="139">
        <f t="shared" si="1"/>
        <v>29.5</v>
      </c>
      <c r="W92" s="139">
        <f t="shared" si="2"/>
        <v>0.01694915254237288</v>
      </c>
      <c r="X92" s="139">
        <f t="shared" si="3"/>
        <v>0.5</v>
      </c>
      <c r="Y92" s="119">
        <f t="shared" si="4"/>
        <v>0.7071067811865476</v>
      </c>
      <c r="Z92" s="119">
        <f t="shared" si="5"/>
        <v>0.023969721396154154</v>
      </c>
      <c r="AA92" s="119">
        <f t="shared" si="6"/>
        <v>0.01694915254237288</v>
      </c>
      <c r="AB92" s="57"/>
    </row>
    <row r="93" spans="1:28" ht="15">
      <c r="A93" s="56">
        <f t="shared" si="7"/>
        <v>0</v>
      </c>
      <c r="B93" s="56">
        <f t="shared" si="8"/>
        <v>0</v>
      </c>
      <c r="C93" s="56">
        <f t="shared" si="9"/>
        <v>0</v>
      </c>
      <c r="D93" s="56">
        <f t="shared" si="10"/>
        <v>0</v>
      </c>
      <c r="E93" s="56">
        <f t="shared" si="11"/>
        <v>0</v>
      </c>
      <c r="F93" s="131">
        <f t="shared" si="12"/>
        <v>0</v>
      </c>
      <c r="G93" s="131">
        <f t="shared" si="13"/>
        <v>0</v>
      </c>
      <c r="H93" s="56">
        <f t="shared" si="14"/>
        <v>0</v>
      </c>
      <c r="I93" s="56">
        <f t="shared" si="15"/>
        <v>145</v>
      </c>
      <c r="J93" s="56">
        <f t="shared" si="16"/>
        <v>0</v>
      </c>
      <c r="K93" s="131">
        <f t="shared" si="17"/>
        <v>2018</v>
      </c>
      <c r="L93" s="56">
        <f t="shared" si="18"/>
        <v>99</v>
      </c>
      <c r="M93" s="56">
        <f t="shared" si="19"/>
        <v>99</v>
      </c>
      <c r="N93" s="140">
        <f t="shared" si="20"/>
        <v>145</v>
      </c>
      <c r="O93" s="133">
        <f t="shared" si="21"/>
        <v>0</v>
      </c>
      <c r="P93" s="134" t="s">
        <v>204</v>
      </c>
      <c r="Q93" s="141">
        <v>77</v>
      </c>
      <c r="R93" s="136"/>
      <c r="S93" s="137">
        <v>42</v>
      </c>
      <c r="T93" s="142">
        <v>44</v>
      </c>
      <c r="U93" s="139">
        <f t="shared" si="0"/>
        <v>2</v>
      </c>
      <c r="V93" s="139">
        <f t="shared" si="1"/>
        <v>43</v>
      </c>
      <c r="W93" s="139">
        <f t="shared" si="2"/>
        <v>0.023255813953488372</v>
      </c>
      <c r="X93" s="139">
        <f t="shared" si="3"/>
        <v>2</v>
      </c>
      <c r="Y93" s="119">
        <f t="shared" si="4"/>
        <v>1.4142135623730951</v>
      </c>
      <c r="Z93" s="119">
        <f t="shared" si="5"/>
        <v>0.03288868749704872</v>
      </c>
      <c r="AA93" s="119">
        <f t="shared" si="6"/>
        <v>0.023255813953488372</v>
      </c>
      <c r="AB93" s="57"/>
    </row>
    <row r="94" spans="1:28" ht="15">
      <c r="A94" s="56">
        <f t="shared" si="7"/>
        <v>0</v>
      </c>
      <c r="B94" s="56">
        <f t="shared" si="8"/>
        <v>0</v>
      </c>
      <c r="C94" s="56">
        <f t="shared" si="9"/>
        <v>0</v>
      </c>
      <c r="D94" s="56">
        <f t="shared" si="10"/>
        <v>0</v>
      </c>
      <c r="E94" s="56">
        <f t="shared" si="11"/>
        <v>0</v>
      </c>
      <c r="F94" s="131">
        <f t="shared" si="12"/>
        <v>0</v>
      </c>
      <c r="G94" s="131">
        <f t="shared" si="13"/>
        <v>0</v>
      </c>
      <c r="H94" s="56">
        <f t="shared" si="14"/>
        <v>0</v>
      </c>
      <c r="I94" s="56">
        <f t="shared" si="15"/>
        <v>145</v>
      </c>
      <c r="J94" s="56">
        <f t="shared" si="16"/>
        <v>0</v>
      </c>
      <c r="K94" s="131">
        <f t="shared" si="17"/>
        <v>2018</v>
      </c>
      <c r="L94" s="56">
        <f t="shared" si="18"/>
        <v>99</v>
      </c>
      <c r="M94" s="56">
        <f t="shared" si="19"/>
        <v>99</v>
      </c>
      <c r="N94" s="140">
        <f t="shared" si="20"/>
        <v>145</v>
      </c>
      <c r="O94" s="133">
        <f t="shared" si="21"/>
        <v>0</v>
      </c>
      <c r="P94" s="134" t="s">
        <v>204</v>
      </c>
      <c r="Q94" s="141">
        <v>78</v>
      </c>
      <c r="R94" s="136"/>
      <c r="S94" s="137">
        <v>18</v>
      </c>
      <c r="T94" s="142">
        <v>16</v>
      </c>
      <c r="U94" s="139">
        <f t="shared" si="0"/>
        <v>2</v>
      </c>
      <c r="V94" s="139">
        <f t="shared" si="1"/>
        <v>17</v>
      </c>
      <c r="W94" s="139">
        <f t="shared" si="2"/>
        <v>0.058823529411764705</v>
      </c>
      <c r="X94" s="139">
        <f t="shared" si="3"/>
        <v>2</v>
      </c>
      <c r="Y94" s="119">
        <f t="shared" si="4"/>
        <v>1.4142135623730951</v>
      </c>
      <c r="Z94" s="119">
        <f t="shared" si="5"/>
        <v>0.0831890330807703</v>
      </c>
      <c r="AA94" s="119">
        <f t="shared" si="6"/>
        <v>0.058823529411764705</v>
      </c>
      <c r="AB94" s="57"/>
    </row>
    <row r="95" spans="1:28" ht="15">
      <c r="A95" s="56">
        <f t="shared" si="7"/>
        <v>0</v>
      </c>
      <c r="B95" s="56">
        <f t="shared" si="8"/>
        <v>0</v>
      </c>
      <c r="C95" s="56">
        <f t="shared" si="9"/>
        <v>0</v>
      </c>
      <c r="D95" s="56">
        <f t="shared" si="10"/>
        <v>0</v>
      </c>
      <c r="E95" s="56">
        <f t="shared" si="11"/>
        <v>0</v>
      </c>
      <c r="F95" s="131">
        <f t="shared" si="12"/>
        <v>0</v>
      </c>
      <c r="G95" s="131">
        <f t="shared" si="13"/>
        <v>0</v>
      </c>
      <c r="H95" s="56">
        <f t="shared" si="14"/>
        <v>0</v>
      </c>
      <c r="I95" s="56">
        <f t="shared" si="15"/>
        <v>145</v>
      </c>
      <c r="J95" s="56">
        <f t="shared" si="16"/>
        <v>0</v>
      </c>
      <c r="K95" s="131">
        <f t="shared" si="17"/>
        <v>2018</v>
      </c>
      <c r="L95" s="56">
        <f t="shared" si="18"/>
        <v>99</v>
      </c>
      <c r="M95" s="56">
        <f t="shared" si="19"/>
        <v>99</v>
      </c>
      <c r="N95" s="140">
        <f t="shared" si="20"/>
        <v>145</v>
      </c>
      <c r="O95" s="133">
        <f t="shared" si="21"/>
        <v>0</v>
      </c>
      <c r="P95" s="134" t="s">
        <v>204</v>
      </c>
      <c r="Q95" s="141">
        <v>79</v>
      </c>
      <c r="R95" s="136"/>
      <c r="S95" s="137">
        <v>18</v>
      </c>
      <c r="T95" s="142">
        <v>15</v>
      </c>
      <c r="U95" s="139">
        <f t="shared" si="0"/>
        <v>3</v>
      </c>
      <c r="V95" s="139">
        <f t="shared" si="1"/>
        <v>16.5</v>
      </c>
      <c r="W95" s="139">
        <f t="shared" si="2"/>
        <v>0.09090909090909091</v>
      </c>
      <c r="X95" s="139">
        <f t="shared" si="3"/>
        <v>4.5</v>
      </c>
      <c r="Y95" s="119">
        <f t="shared" si="4"/>
        <v>2.1213203435596424</v>
      </c>
      <c r="Z95" s="119">
        <f t="shared" si="5"/>
        <v>0.12856486930664499</v>
      </c>
      <c r="AA95" s="119">
        <f t="shared" si="6"/>
        <v>0.09090909090909088</v>
      </c>
      <c r="AB95" s="57"/>
    </row>
    <row r="96" spans="1:28" ht="15">
      <c r="A96" s="56">
        <f t="shared" si="7"/>
        <v>0</v>
      </c>
      <c r="B96" s="56">
        <f t="shared" si="8"/>
        <v>0</v>
      </c>
      <c r="C96" s="56">
        <f t="shared" si="9"/>
        <v>0</v>
      </c>
      <c r="D96" s="56">
        <f t="shared" si="10"/>
        <v>0</v>
      </c>
      <c r="E96" s="56">
        <f t="shared" si="11"/>
        <v>0</v>
      </c>
      <c r="F96" s="131">
        <f t="shared" si="12"/>
        <v>0</v>
      </c>
      <c r="G96" s="131">
        <f t="shared" si="13"/>
        <v>0</v>
      </c>
      <c r="H96" s="56">
        <f t="shared" si="14"/>
        <v>0</v>
      </c>
      <c r="I96" s="56">
        <f t="shared" si="15"/>
        <v>145</v>
      </c>
      <c r="J96" s="56">
        <f t="shared" si="16"/>
        <v>0</v>
      </c>
      <c r="K96" s="131">
        <f t="shared" si="17"/>
        <v>2018</v>
      </c>
      <c r="L96" s="56">
        <f t="shared" si="18"/>
        <v>99</v>
      </c>
      <c r="M96" s="56">
        <f t="shared" si="19"/>
        <v>99</v>
      </c>
      <c r="N96" s="140">
        <f t="shared" si="20"/>
        <v>145</v>
      </c>
      <c r="O96" s="133">
        <f t="shared" si="21"/>
        <v>0</v>
      </c>
      <c r="P96" s="134" t="s">
        <v>204</v>
      </c>
      <c r="Q96" s="141">
        <v>80</v>
      </c>
      <c r="R96" s="136"/>
      <c r="S96" s="137">
        <v>29</v>
      </c>
      <c r="T96" s="142">
        <v>29</v>
      </c>
      <c r="U96" s="139">
        <f t="shared" si="0"/>
        <v>0</v>
      </c>
      <c r="V96" s="139">
        <f t="shared" si="1"/>
        <v>29</v>
      </c>
      <c r="W96" s="139">
        <f t="shared" si="2"/>
        <v>0</v>
      </c>
      <c r="X96" s="139">
        <f t="shared" si="3"/>
        <v>0</v>
      </c>
      <c r="Y96" s="119">
        <f t="shared" si="4"/>
        <v>0</v>
      </c>
      <c r="Z96" s="119">
        <f t="shared" si="5"/>
        <v>0</v>
      </c>
      <c r="AA96" s="119">
        <f t="shared" si="6"/>
        <v>0</v>
      </c>
      <c r="AB96" s="57"/>
    </row>
    <row r="97" spans="1:28" ht="15">
      <c r="A97" s="56">
        <f t="shared" si="7"/>
        <v>0</v>
      </c>
      <c r="B97" s="56">
        <f t="shared" si="8"/>
        <v>0</v>
      </c>
      <c r="C97" s="56">
        <f t="shared" si="9"/>
        <v>0</v>
      </c>
      <c r="D97" s="56">
        <f t="shared" si="10"/>
        <v>0</v>
      </c>
      <c r="E97" s="56">
        <f t="shared" si="11"/>
        <v>0</v>
      </c>
      <c r="F97" s="131">
        <f t="shared" si="12"/>
        <v>0</v>
      </c>
      <c r="G97" s="131">
        <f t="shared" si="13"/>
        <v>0</v>
      </c>
      <c r="H97" s="56">
        <f t="shared" si="14"/>
        <v>0</v>
      </c>
      <c r="I97" s="56">
        <f t="shared" si="15"/>
        <v>145</v>
      </c>
      <c r="J97" s="56">
        <f t="shared" si="16"/>
        <v>0</v>
      </c>
      <c r="K97" s="131">
        <f t="shared" si="17"/>
        <v>2018</v>
      </c>
      <c r="L97" s="56">
        <f t="shared" si="18"/>
        <v>99</v>
      </c>
      <c r="M97" s="56">
        <f t="shared" si="19"/>
        <v>99</v>
      </c>
      <c r="N97" s="140">
        <f t="shared" si="20"/>
        <v>145</v>
      </c>
      <c r="O97" s="133">
        <f t="shared" si="21"/>
        <v>0</v>
      </c>
      <c r="P97" s="134" t="s">
        <v>204</v>
      </c>
      <c r="Q97" s="141">
        <v>81</v>
      </c>
      <c r="R97" s="136"/>
      <c r="S97" s="137">
        <v>29</v>
      </c>
      <c r="T97" s="142">
        <v>21</v>
      </c>
      <c r="U97" s="139">
        <f t="shared" si="0"/>
        <v>8</v>
      </c>
      <c r="V97" s="139">
        <f t="shared" si="1"/>
        <v>25</v>
      </c>
      <c r="W97" s="139">
        <f t="shared" si="2"/>
        <v>0.16</v>
      </c>
      <c r="X97" s="139">
        <f t="shared" si="3"/>
        <v>32</v>
      </c>
      <c r="Y97" s="119">
        <f t="shared" si="4"/>
        <v>5.656854249492381</v>
      </c>
      <c r="Z97" s="119">
        <f t="shared" si="5"/>
        <v>0.2262741699796952</v>
      </c>
      <c r="AA97" s="119">
        <f t="shared" si="6"/>
        <v>0.16</v>
      </c>
      <c r="AB97" s="57"/>
    </row>
    <row r="98" spans="1:28" ht="15">
      <c r="A98" s="56">
        <f t="shared" si="7"/>
        <v>0</v>
      </c>
      <c r="B98" s="56">
        <f t="shared" si="8"/>
        <v>0</v>
      </c>
      <c r="C98" s="56">
        <f t="shared" si="9"/>
        <v>0</v>
      </c>
      <c r="D98" s="56">
        <f t="shared" si="10"/>
        <v>0</v>
      </c>
      <c r="E98" s="56">
        <f t="shared" si="11"/>
        <v>0</v>
      </c>
      <c r="F98" s="131">
        <f t="shared" si="12"/>
        <v>0</v>
      </c>
      <c r="G98" s="131">
        <f t="shared" si="13"/>
        <v>0</v>
      </c>
      <c r="H98" s="56">
        <f t="shared" si="14"/>
        <v>0</v>
      </c>
      <c r="I98" s="56">
        <f t="shared" si="15"/>
        <v>145</v>
      </c>
      <c r="J98" s="56">
        <f t="shared" si="16"/>
        <v>0</v>
      </c>
      <c r="K98" s="131">
        <f t="shared" si="17"/>
        <v>2018</v>
      </c>
      <c r="L98" s="56">
        <f t="shared" si="18"/>
        <v>99</v>
      </c>
      <c r="M98" s="56">
        <f t="shared" si="19"/>
        <v>99</v>
      </c>
      <c r="N98" s="140">
        <f t="shared" si="20"/>
        <v>145</v>
      </c>
      <c r="O98" s="133">
        <f t="shared" si="21"/>
        <v>0</v>
      </c>
      <c r="P98" s="134" t="s">
        <v>204</v>
      </c>
      <c r="Q98" s="141">
        <v>82</v>
      </c>
      <c r="R98" s="136"/>
      <c r="S98" s="137">
        <v>25</v>
      </c>
      <c r="T98" s="142">
        <v>24</v>
      </c>
      <c r="U98" s="139">
        <f t="shared" si="0"/>
        <v>1</v>
      </c>
      <c r="V98" s="139">
        <f t="shared" si="1"/>
        <v>24.5</v>
      </c>
      <c r="W98" s="139">
        <f t="shared" si="2"/>
        <v>0.02040816326530612</v>
      </c>
      <c r="X98" s="139">
        <f t="shared" si="3"/>
        <v>0.5</v>
      </c>
      <c r="Y98" s="119">
        <f t="shared" si="4"/>
        <v>0.7071067811865476</v>
      </c>
      <c r="Z98" s="119">
        <f t="shared" si="5"/>
        <v>0.02886150127292031</v>
      </c>
      <c r="AA98" s="119">
        <f t="shared" si="6"/>
        <v>0.02040816326530612</v>
      </c>
      <c r="AB98" s="57"/>
    </row>
    <row r="99" spans="1:28" ht="15">
      <c r="A99" s="56">
        <f t="shared" si="7"/>
        <v>0</v>
      </c>
      <c r="B99" s="56">
        <f t="shared" si="8"/>
        <v>0</v>
      </c>
      <c r="C99" s="56">
        <f t="shared" si="9"/>
        <v>0</v>
      </c>
      <c r="D99" s="56">
        <f t="shared" si="10"/>
        <v>0</v>
      </c>
      <c r="E99" s="56">
        <f t="shared" si="11"/>
        <v>0</v>
      </c>
      <c r="F99" s="131">
        <f t="shared" si="12"/>
        <v>0</v>
      </c>
      <c r="G99" s="131">
        <f t="shared" si="13"/>
        <v>0</v>
      </c>
      <c r="H99" s="56">
        <f t="shared" si="14"/>
        <v>0</v>
      </c>
      <c r="I99" s="56">
        <f t="shared" si="15"/>
        <v>145</v>
      </c>
      <c r="J99" s="56">
        <f t="shared" si="16"/>
        <v>0</v>
      </c>
      <c r="K99" s="131">
        <f t="shared" si="17"/>
        <v>2018</v>
      </c>
      <c r="L99" s="56">
        <f t="shared" si="18"/>
        <v>99</v>
      </c>
      <c r="M99" s="56">
        <f t="shared" si="19"/>
        <v>99</v>
      </c>
      <c r="N99" s="140">
        <f t="shared" si="20"/>
        <v>145</v>
      </c>
      <c r="O99" s="133">
        <f t="shared" si="21"/>
        <v>0</v>
      </c>
      <c r="P99" s="134" t="s">
        <v>204</v>
      </c>
      <c r="Q99" s="141">
        <v>83</v>
      </c>
      <c r="R99" s="136"/>
      <c r="S99" s="137">
        <v>70</v>
      </c>
      <c r="T99" s="142">
        <v>84</v>
      </c>
      <c r="U99" s="139">
        <f t="shared" si="0"/>
        <v>14</v>
      </c>
      <c r="V99" s="139">
        <f t="shared" si="1"/>
        <v>77</v>
      </c>
      <c r="W99" s="139">
        <f t="shared" si="2"/>
        <v>0.09090909090909091</v>
      </c>
      <c r="X99" s="139">
        <f t="shared" si="3"/>
        <v>98</v>
      </c>
      <c r="Y99" s="119">
        <f t="shared" si="4"/>
        <v>9.899494936611665</v>
      </c>
      <c r="Z99" s="119">
        <f t="shared" si="5"/>
        <v>0.128564869306645</v>
      </c>
      <c r="AA99" s="119">
        <f t="shared" si="6"/>
        <v>0.09090909090909091</v>
      </c>
      <c r="AB99" s="57"/>
    </row>
    <row r="100" spans="1:28" ht="15">
      <c r="A100" s="56">
        <f t="shared" si="7"/>
        <v>0</v>
      </c>
      <c r="B100" s="56">
        <f t="shared" si="8"/>
        <v>0</v>
      </c>
      <c r="C100" s="56">
        <f t="shared" si="9"/>
        <v>0</v>
      </c>
      <c r="D100" s="56">
        <f t="shared" si="10"/>
        <v>0</v>
      </c>
      <c r="E100" s="56">
        <f t="shared" si="11"/>
        <v>0</v>
      </c>
      <c r="F100" s="131">
        <f t="shared" si="12"/>
        <v>0</v>
      </c>
      <c r="G100" s="131">
        <f t="shared" si="13"/>
        <v>0</v>
      </c>
      <c r="H100" s="56">
        <f t="shared" si="14"/>
        <v>0</v>
      </c>
      <c r="I100" s="56">
        <f t="shared" si="15"/>
        <v>145</v>
      </c>
      <c r="J100" s="56">
        <f t="shared" si="16"/>
        <v>0</v>
      </c>
      <c r="K100" s="131">
        <f t="shared" si="17"/>
        <v>2018</v>
      </c>
      <c r="L100" s="56">
        <f t="shared" si="18"/>
        <v>99</v>
      </c>
      <c r="M100" s="56">
        <f t="shared" si="19"/>
        <v>99</v>
      </c>
      <c r="N100" s="140">
        <f t="shared" si="20"/>
        <v>145</v>
      </c>
      <c r="O100" s="133">
        <f t="shared" si="21"/>
        <v>0</v>
      </c>
      <c r="P100" s="134" t="s">
        <v>204</v>
      </c>
      <c r="Q100" s="141">
        <v>84</v>
      </c>
      <c r="R100" s="136"/>
      <c r="S100" s="137">
        <v>37</v>
      </c>
      <c r="T100" s="142">
        <v>35</v>
      </c>
      <c r="U100" s="139">
        <f t="shared" si="0"/>
        <v>2</v>
      </c>
      <c r="V100" s="139">
        <f t="shared" si="1"/>
        <v>36</v>
      </c>
      <c r="W100" s="139">
        <f t="shared" si="2"/>
        <v>0.027777777777777776</v>
      </c>
      <c r="X100" s="139">
        <f t="shared" si="3"/>
        <v>2</v>
      </c>
      <c r="Y100" s="119">
        <f t="shared" si="4"/>
        <v>1.4142135623730951</v>
      </c>
      <c r="Z100" s="119">
        <f t="shared" si="5"/>
        <v>0.03928371006591931</v>
      </c>
      <c r="AA100" s="119">
        <f t="shared" si="6"/>
        <v>0.02777777777777778</v>
      </c>
      <c r="AB100" s="57"/>
    </row>
    <row r="101" spans="1:28" ht="15">
      <c r="A101" s="56">
        <f t="shared" si="7"/>
        <v>0</v>
      </c>
      <c r="B101" s="56">
        <f t="shared" si="8"/>
        <v>0</v>
      </c>
      <c r="C101" s="56">
        <f t="shared" si="9"/>
        <v>0</v>
      </c>
      <c r="D101" s="56">
        <f t="shared" si="10"/>
        <v>0</v>
      </c>
      <c r="E101" s="56">
        <f t="shared" si="11"/>
        <v>0</v>
      </c>
      <c r="F101" s="131">
        <f t="shared" si="12"/>
        <v>0</v>
      </c>
      <c r="G101" s="131">
        <f t="shared" si="13"/>
        <v>0</v>
      </c>
      <c r="H101" s="56">
        <f t="shared" si="14"/>
        <v>0</v>
      </c>
      <c r="I101" s="56">
        <f t="shared" si="15"/>
        <v>145</v>
      </c>
      <c r="J101" s="56">
        <f t="shared" si="16"/>
        <v>0</v>
      </c>
      <c r="K101" s="131">
        <f t="shared" si="17"/>
        <v>2018</v>
      </c>
      <c r="L101" s="56">
        <f t="shared" si="18"/>
        <v>99</v>
      </c>
      <c r="M101" s="56">
        <f t="shared" si="19"/>
        <v>99</v>
      </c>
      <c r="N101" s="140">
        <f t="shared" si="20"/>
        <v>145</v>
      </c>
      <c r="O101" s="133">
        <f t="shared" si="21"/>
        <v>0</v>
      </c>
      <c r="P101" s="134" t="s">
        <v>204</v>
      </c>
      <c r="Q101" s="141">
        <v>85</v>
      </c>
      <c r="R101" s="136"/>
      <c r="S101" s="137">
        <v>30</v>
      </c>
      <c r="T101" s="142">
        <v>30</v>
      </c>
      <c r="U101" s="139">
        <f t="shared" si="0"/>
        <v>0</v>
      </c>
      <c r="V101" s="139">
        <f t="shared" si="1"/>
        <v>30</v>
      </c>
      <c r="W101" s="139">
        <f t="shared" si="2"/>
        <v>0</v>
      </c>
      <c r="X101" s="139">
        <f t="shared" si="3"/>
        <v>0</v>
      </c>
      <c r="Y101" s="119">
        <f t="shared" si="4"/>
        <v>0</v>
      </c>
      <c r="Z101" s="119">
        <f t="shared" si="5"/>
        <v>0</v>
      </c>
      <c r="AA101" s="119">
        <f t="shared" si="6"/>
        <v>0</v>
      </c>
      <c r="AB101" s="57"/>
    </row>
    <row r="102" spans="1:28" ht="15">
      <c r="A102" s="56">
        <f t="shared" si="7"/>
        <v>0</v>
      </c>
      <c r="B102" s="56">
        <f t="shared" si="8"/>
        <v>0</v>
      </c>
      <c r="C102" s="56">
        <f t="shared" si="9"/>
        <v>0</v>
      </c>
      <c r="D102" s="56">
        <f t="shared" si="10"/>
        <v>0</v>
      </c>
      <c r="E102" s="56">
        <f t="shared" si="11"/>
        <v>0</v>
      </c>
      <c r="F102" s="131">
        <f t="shared" si="12"/>
        <v>0</v>
      </c>
      <c r="G102" s="131">
        <f t="shared" si="13"/>
        <v>0</v>
      </c>
      <c r="H102" s="56">
        <f t="shared" si="14"/>
        <v>0</v>
      </c>
      <c r="I102" s="56">
        <f t="shared" si="15"/>
        <v>145</v>
      </c>
      <c r="J102" s="56">
        <f t="shared" si="16"/>
        <v>0</v>
      </c>
      <c r="K102" s="131">
        <f t="shared" si="17"/>
        <v>2018</v>
      </c>
      <c r="L102" s="56">
        <f t="shared" si="18"/>
        <v>99</v>
      </c>
      <c r="M102" s="56">
        <f t="shared" si="19"/>
        <v>99</v>
      </c>
      <c r="N102" s="140">
        <f t="shared" si="20"/>
        <v>145</v>
      </c>
      <c r="O102" s="133">
        <f t="shared" si="21"/>
        <v>0</v>
      </c>
      <c r="P102" s="134" t="s">
        <v>204</v>
      </c>
      <c r="Q102" s="141">
        <v>86</v>
      </c>
      <c r="R102" s="136"/>
      <c r="S102" s="137">
        <v>29</v>
      </c>
      <c r="T102" s="142">
        <v>26</v>
      </c>
      <c r="U102" s="139">
        <f t="shared" si="0"/>
        <v>3</v>
      </c>
      <c r="V102" s="139">
        <f t="shared" si="1"/>
        <v>27.5</v>
      </c>
      <c r="W102" s="139">
        <f t="shared" si="2"/>
        <v>0.05454545454545454</v>
      </c>
      <c r="X102" s="139">
        <f t="shared" si="3"/>
        <v>4.5</v>
      </c>
      <c r="Y102" s="119">
        <f t="shared" si="4"/>
        <v>2.1213203435596424</v>
      </c>
      <c r="Z102" s="119">
        <f t="shared" si="5"/>
        <v>0.077138921583987</v>
      </c>
      <c r="AA102" s="119">
        <f t="shared" si="6"/>
        <v>0.054545454545454536</v>
      </c>
      <c r="AB102" s="57"/>
    </row>
    <row r="103" spans="1:28" ht="15">
      <c r="A103" s="56">
        <f t="shared" si="7"/>
        <v>0</v>
      </c>
      <c r="B103" s="56">
        <f t="shared" si="8"/>
        <v>0</v>
      </c>
      <c r="C103" s="56">
        <f t="shared" si="9"/>
        <v>0</v>
      </c>
      <c r="D103" s="56">
        <f t="shared" si="10"/>
        <v>0</v>
      </c>
      <c r="E103" s="56">
        <f t="shared" si="11"/>
        <v>0</v>
      </c>
      <c r="F103" s="131">
        <f t="shared" si="12"/>
        <v>0</v>
      </c>
      <c r="G103" s="131">
        <f t="shared" si="13"/>
        <v>0</v>
      </c>
      <c r="H103" s="56">
        <f t="shared" si="14"/>
        <v>0</v>
      </c>
      <c r="I103" s="56">
        <f t="shared" si="15"/>
        <v>145</v>
      </c>
      <c r="J103" s="56">
        <f t="shared" si="16"/>
        <v>0</v>
      </c>
      <c r="K103" s="131">
        <f t="shared" si="17"/>
        <v>2018</v>
      </c>
      <c r="L103" s="56">
        <f t="shared" si="18"/>
        <v>99</v>
      </c>
      <c r="M103" s="56">
        <f t="shared" si="19"/>
        <v>99</v>
      </c>
      <c r="N103" s="140">
        <f t="shared" si="20"/>
        <v>145</v>
      </c>
      <c r="O103" s="133">
        <f t="shared" si="21"/>
        <v>0</v>
      </c>
      <c r="P103" s="134" t="s">
        <v>204</v>
      </c>
      <c r="Q103" s="141">
        <v>87</v>
      </c>
      <c r="R103" s="136"/>
      <c r="S103" s="137">
        <v>38</v>
      </c>
      <c r="T103" s="142">
        <v>38</v>
      </c>
      <c r="U103" s="139">
        <f t="shared" si="0"/>
        <v>0</v>
      </c>
      <c r="V103" s="139">
        <f t="shared" si="1"/>
        <v>38</v>
      </c>
      <c r="W103" s="139">
        <f t="shared" si="2"/>
        <v>0</v>
      </c>
      <c r="X103" s="139">
        <f t="shared" si="3"/>
        <v>0</v>
      </c>
      <c r="Y103" s="119">
        <f t="shared" si="4"/>
        <v>0</v>
      </c>
      <c r="Z103" s="119">
        <f t="shared" si="5"/>
        <v>0</v>
      </c>
      <c r="AA103" s="119">
        <f t="shared" si="6"/>
        <v>0</v>
      </c>
      <c r="AB103" s="57"/>
    </row>
    <row r="104" spans="1:28" ht="15">
      <c r="A104" s="56">
        <f t="shared" si="7"/>
        <v>0</v>
      </c>
      <c r="B104" s="56">
        <f t="shared" si="8"/>
        <v>0</v>
      </c>
      <c r="C104" s="56">
        <f t="shared" si="9"/>
        <v>0</v>
      </c>
      <c r="D104" s="56">
        <f t="shared" si="10"/>
        <v>0</v>
      </c>
      <c r="E104" s="56">
        <f t="shared" si="11"/>
        <v>0</v>
      </c>
      <c r="F104" s="131">
        <f t="shared" si="12"/>
        <v>0</v>
      </c>
      <c r="G104" s="131">
        <f t="shared" si="13"/>
        <v>0</v>
      </c>
      <c r="H104" s="56">
        <f t="shared" si="14"/>
        <v>0</v>
      </c>
      <c r="I104" s="56">
        <f t="shared" si="15"/>
        <v>145</v>
      </c>
      <c r="J104" s="56">
        <f t="shared" si="16"/>
        <v>0</v>
      </c>
      <c r="K104" s="131">
        <f t="shared" si="17"/>
        <v>2018</v>
      </c>
      <c r="L104" s="56">
        <f t="shared" si="18"/>
        <v>99</v>
      </c>
      <c r="M104" s="56">
        <f t="shared" si="19"/>
        <v>99</v>
      </c>
      <c r="N104" s="140">
        <f t="shared" si="20"/>
        <v>145</v>
      </c>
      <c r="O104" s="133">
        <f t="shared" si="21"/>
        <v>0</v>
      </c>
      <c r="P104" s="134" t="s">
        <v>204</v>
      </c>
      <c r="Q104" s="141">
        <v>88</v>
      </c>
      <c r="R104" s="136"/>
      <c r="S104" s="137">
        <v>32</v>
      </c>
      <c r="T104" s="142">
        <v>32</v>
      </c>
      <c r="U104" s="139">
        <f t="shared" si="0"/>
        <v>0</v>
      </c>
      <c r="V104" s="139">
        <f t="shared" si="1"/>
        <v>32</v>
      </c>
      <c r="W104" s="139">
        <f t="shared" si="2"/>
        <v>0</v>
      </c>
      <c r="X104" s="139">
        <f t="shared" si="3"/>
        <v>0</v>
      </c>
      <c r="Y104" s="119">
        <f t="shared" si="4"/>
        <v>0</v>
      </c>
      <c r="Z104" s="119">
        <f t="shared" si="5"/>
        <v>0</v>
      </c>
      <c r="AA104" s="119">
        <f t="shared" si="6"/>
        <v>0</v>
      </c>
      <c r="AB104" s="57"/>
    </row>
    <row r="105" spans="1:28" ht="15">
      <c r="A105" s="56">
        <f t="shared" si="7"/>
        <v>0</v>
      </c>
      <c r="B105" s="56">
        <f t="shared" si="8"/>
        <v>0</v>
      </c>
      <c r="C105" s="56">
        <f t="shared" si="9"/>
        <v>0</v>
      </c>
      <c r="D105" s="56">
        <f t="shared" si="10"/>
        <v>0</v>
      </c>
      <c r="E105" s="56">
        <f t="shared" si="11"/>
        <v>0</v>
      </c>
      <c r="F105" s="131">
        <f t="shared" si="12"/>
        <v>0</v>
      </c>
      <c r="G105" s="131">
        <f t="shared" si="13"/>
        <v>0</v>
      </c>
      <c r="H105" s="56">
        <f t="shared" si="14"/>
        <v>0</v>
      </c>
      <c r="I105" s="56">
        <f t="shared" si="15"/>
        <v>145</v>
      </c>
      <c r="J105" s="56">
        <f t="shared" si="16"/>
        <v>0</v>
      </c>
      <c r="K105" s="131">
        <f t="shared" si="17"/>
        <v>2018</v>
      </c>
      <c r="L105" s="56">
        <f t="shared" si="18"/>
        <v>99</v>
      </c>
      <c r="M105" s="56">
        <f t="shared" si="19"/>
        <v>99</v>
      </c>
      <c r="N105" s="140">
        <f t="shared" si="20"/>
        <v>145</v>
      </c>
      <c r="O105" s="133">
        <f t="shared" si="21"/>
        <v>0</v>
      </c>
      <c r="P105" s="134" t="s">
        <v>204</v>
      </c>
      <c r="Q105" s="141">
        <v>89</v>
      </c>
      <c r="R105" s="136"/>
      <c r="S105" s="137">
        <v>35</v>
      </c>
      <c r="T105" s="142">
        <v>38</v>
      </c>
      <c r="U105" s="139">
        <f t="shared" si="0"/>
        <v>3</v>
      </c>
      <c r="V105" s="139">
        <f t="shared" si="1"/>
        <v>36.5</v>
      </c>
      <c r="W105" s="139">
        <f t="shared" si="2"/>
        <v>0.0410958904109589</v>
      </c>
      <c r="X105" s="139">
        <f t="shared" si="3"/>
        <v>4.5</v>
      </c>
      <c r="Y105" s="119">
        <f t="shared" si="4"/>
        <v>2.1213203435596424</v>
      </c>
      <c r="Z105" s="119">
        <f t="shared" si="5"/>
        <v>0.058118365576976506</v>
      </c>
      <c r="AA105" s="119">
        <f t="shared" si="6"/>
        <v>0.0410958904109589</v>
      </c>
      <c r="AB105" s="57"/>
    </row>
    <row r="106" spans="1:28" ht="15">
      <c r="A106" s="56">
        <f t="shared" si="7"/>
        <v>0</v>
      </c>
      <c r="B106" s="56">
        <f t="shared" si="8"/>
        <v>0</v>
      </c>
      <c r="C106" s="56">
        <f t="shared" si="9"/>
        <v>0</v>
      </c>
      <c r="D106" s="56">
        <f t="shared" si="10"/>
        <v>0</v>
      </c>
      <c r="E106" s="56">
        <f t="shared" si="11"/>
        <v>0</v>
      </c>
      <c r="F106" s="131">
        <f t="shared" si="12"/>
        <v>0</v>
      </c>
      <c r="G106" s="131">
        <f t="shared" si="13"/>
        <v>0</v>
      </c>
      <c r="H106" s="56">
        <f t="shared" si="14"/>
        <v>0</v>
      </c>
      <c r="I106" s="56">
        <f t="shared" si="15"/>
        <v>145</v>
      </c>
      <c r="J106" s="56">
        <f t="shared" si="16"/>
        <v>0</v>
      </c>
      <c r="K106" s="131">
        <f t="shared" si="17"/>
        <v>2018</v>
      </c>
      <c r="L106" s="56">
        <f t="shared" si="18"/>
        <v>99</v>
      </c>
      <c r="M106" s="56">
        <f t="shared" si="19"/>
        <v>99</v>
      </c>
      <c r="N106" s="140">
        <f t="shared" si="20"/>
        <v>145</v>
      </c>
      <c r="O106" s="133">
        <f t="shared" si="21"/>
        <v>0</v>
      </c>
      <c r="P106" s="134" t="s">
        <v>204</v>
      </c>
      <c r="Q106" s="141">
        <v>90</v>
      </c>
      <c r="R106" s="136"/>
      <c r="S106" s="137">
        <v>65</v>
      </c>
      <c r="T106" s="142">
        <v>74</v>
      </c>
      <c r="U106" s="139">
        <f t="shared" si="0"/>
        <v>9</v>
      </c>
      <c r="V106" s="139">
        <f t="shared" si="1"/>
        <v>69.5</v>
      </c>
      <c r="W106" s="139">
        <f t="shared" si="2"/>
        <v>0.06474820143884892</v>
      </c>
      <c r="X106" s="139">
        <f t="shared" si="3"/>
        <v>40.5</v>
      </c>
      <c r="Y106" s="119">
        <f t="shared" si="4"/>
        <v>6.363961030678928</v>
      </c>
      <c r="Z106" s="119">
        <f t="shared" si="5"/>
        <v>0.0915677846140853</v>
      </c>
      <c r="AA106" s="119">
        <f t="shared" si="6"/>
        <v>0.06474820143884892</v>
      </c>
      <c r="AB106" s="57"/>
    </row>
    <row r="107" spans="1:28" ht="15">
      <c r="A107" s="56">
        <f t="shared" si="7"/>
        <v>0</v>
      </c>
      <c r="B107" s="56">
        <f t="shared" si="8"/>
        <v>0</v>
      </c>
      <c r="C107" s="56">
        <f t="shared" si="9"/>
        <v>0</v>
      </c>
      <c r="D107" s="56">
        <f t="shared" si="10"/>
        <v>0</v>
      </c>
      <c r="E107" s="56">
        <f t="shared" si="11"/>
        <v>0</v>
      </c>
      <c r="F107" s="131">
        <f t="shared" si="12"/>
        <v>0</v>
      </c>
      <c r="G107" s="131">
        <f t="shared" si="13"/>
        <v>0</v>
      </c>
      <c r="H107" s="56">
        <f t="shared" si="14"/>
        <v>0</v>
      </c>
      <c r="I107" s="56">
        <f t="shared" si="15"/>
        <v>145</v>
      </c>
      <c r="J107" s="56">
        <f t="shared" si="16"/>
        <v>0</v>
      </c>
      <c r="K107" s="131">
        <f t="shared" si="17"/>
        <v>2018</v>
      </c>
      <c r="L107" s="56">
        <f t="shared" si="18"/>
        <v>99</v>
      </c>
      <c r="M107" s="56">
        <f t="shared" si="19"/>
        <v>99</v>
      </c>
      <c r="N107" s="140">
        <f t="shared" si="20"/>
        <v>145</v>
      </c>
      <c r="O107" s="133">
        <f t="shared" si="21"/>
        <v>0</v>
      </c>
      <c r="P107" s="134" t="s">
        <v>204</v>
      </c>
      <c r="Q107" s="141">
        <v>91</v>
      </c>
      <c r="R107" s="136"/>
      <c r="S107" s="137">
        <v>21</v>
      </c>
      <c r="T107" s="142">
        <v>22</v>
      </c>
      <c r="U107" s="139">
        <f t="shared" si="0"/>
        <v>1</v>
      </c>
      <c r="V107" s="139">
        <f t="shared" si="1"/>
        <v>21.5</v>
      </c>
      <c r="W107" s="139">
        <f t="shared" si="2"/>
        <v>0.023255813953488372</v>
      </c>
      <c r="X107" s="139">
        <f t="shared" si="3"/>
        <v>0.5</v>
      </c>
      <c r="Y107" s="119">
        <f t="shared" si="4"/>
        <v>0.7071067811865476</v>
      </c>
      <c r="Z107" s="119">
        <f t="shared" si="5"/>
        <v>0.03288868749704872</v>
      </c>
      <c r="AA107" s="119">
        <f t="shared" si="6"/>
        <v>0.023255813953488372</v>
      </c>
      <c r="AB107" s="57"/>
    </row>
    <row r="108" spans="1:28" ht="15">
      <c r="A108" s="56">
        <f t="shared" si="7"/>
        <v>0</v>
      </c>
      <c r="B108" s="56">
        <f t="shared" si="8"/>
        <v>0</v>
      </c>
      <c r="C108" s="56">
        <f t="shared" si="9"/>
        <v>0</v>
      </c>
      <c r="D108" s="56">
        <f t="shared" si="10"/>
        <v>0</v>
      </c>
      <c r="E108" s="56">
        <f t="shared" si="11"/>
        <v>0</v>
      </c>
      <c r="F108" s="131">
        <f t="shared" si="12"/>
        <v>0</v>
      </c>
      <c r="G108" s="131">
        <f t="shared" si="13"/>
        <v>0</v>
      </c>
      <c r="H108" s="56">
        <f t="shared" si="14"/>
        <v>0</v>
      </c>
      <c r="I108" s="56">
        <f t="shared" si="15"/>
        <v>145</v>
      </c>
      <c r="J108" s="56">
        <f t="shared" si="16"/>
        <v>0</v>
      </c>
      <c r="K108" s="131">
        <f t="shared" si="17"/>
        <v>2018</v>
      </c>
      <c r="L108" s="56">
        <f t="shared" si="18"/>
        <v>99</v>
      </c>
      <c r="M108" s="56">
        <f t="shared" si="19"/>
        <v>99</v>
      </c>
      <c r="N108" s="140">
        <f t="shared" si="20"/>
        <v>145</v>
      </c>
      <c r="O108" s="133">
        <f t="shared" si="21"/>
        <v>0</v>
      </c>
      <c r="P108" s="134" t="s">
        <v>204</v>
      </c>
      <c r="Q108" s="141">
        <v>92</v>
      </c>
      <c r="R108" s="136"/>
      <c r="S108" s="137">
        <v>17</v>
      </c>
      <c r="T108" s="142">
        <v>17</v>
      </c>
      <c r="U108" s="139">
        <f t="shared" si="0"/>
        <v>0</v>
      </c>
      <c r="V108" s="139">
        <f t="shared" si="1"/>
        <v>17</v>
      </c>
      <c r="W108" s="139">
        <f t="shared" si="2"/>
        <v>0</v>
      </c>
      <c r="X108" s="139">
        <f t="shared" si="3"/>
        <v>0</v>
      </c>
      <c r="Y108" s="119">
        <f t="shared" si="4"/>
        <v>0</v>
      </c>
      <c r="Z108" s="119">
        <f t="shared" si="5"/>
        <v>0</v>
      </c>
      <c r="AA108" s="119">
        <f t="shared" si="6"/>
        <v>0</v>
      </c>
      <c r="AB108" s="57"/>
    </row>
    <row r="109" spans="1:28" ht="15">
      <c r="A109" s="56">
        <f t="shared" si="7"/>
        <v>0</v>
      </c>
      <c r="B109" s="56">
        <f t="shared" si="8"/>
        <v>0</v>
      </c>
      <c r="C109" s="56">
        <f t="shared" si="9"/>
        <v>0</v>
      </c>
      <c r="D109" s="56">
        <f t="shared" si="10"/>
        <v>0</v>
      </c>
      <c r="E109" s="56">
        <f t="shared" si="11"/>
        <v>0</v>
      </c>
      <c r="F109" s="131">
        <f t="shared" si="12"/>
        <v>0</v>
      </c>
      <c r="G109" s="131">
        <f t="shared" si="13"/>
        <v>0</v>
      </c>
      <c r="H109" s="56">
        <f t="shared" si="14"/>
        <v>0</v>
      </c>
      <c r="I109" s="56">
        <f t="shared" si="15"/>
        <v>145</v>
      </c>
      <c r="J109" s="56">
        <f t="shared" si="16"/>
        <v>0</v>
      </c>
      <c r="K109" s="131">
        <f t="shared" si="17"/>
        <v>2018</v>
      </c>
      <c r="L109" s="56">
        <f t="shared" si="18"/>
        <v>99</v>
      </c>
      <c r="M109" s="56">
        <f t="shared" si="19"/>
        <v>99</v>
      </c>
      <c r="N109" s="140">
        <f t="shared" si="20"/>
        <v>145</v>
      </c>
      <c r="O109" s="133">
        <f t="shared" si="21"/>
        <v>0</v>
      </c>
      <c r="P109" s="134" t="s">
        <v>204</v>
      </c>
      <c r="Q109" s="141">
        <v>93</v>
      </c>
      <c r="R109" s="136"/>
      <c r="S109" s="137">
        <v>28</v>
      </c>
      <c r="T109" s="142">
        <v>30</v>
      </c>
      <c r="U109" s="139">
        <f t="shared" si="0"/>
        <v>2</v>
      </c>
      <c r="V109" s="139">
        <f t="shared" si="1"/>
        <v>29</v>
      </c>
      <c r="W109" s="139">
        <f t="shared" si="2"/>
        <v>0.034482758620689655</v>
      </c>
      <c r="X109" s="139">
        <f t="shared" si="3"/>
        <v>2</v>
      </c>
      <c r="Y109" s="119">
        <f t="shared" si="4"/>
        <v>1.4142135623730951</v>
      </c>
      <c r="Z109" s="119">
        <f t="shared" si="5"/>
        <v>0.048765984909417075</v>
      </c>
      <c r="AA109" s="119">
        <f t="shared" si="6"/>
        <v>0.034482758620689655</v>
      </c>
      <c r="AB109" s="57"/>
    </row>
    <row r="110" spans="1:28" ht="15">
      <c r="A110" s="56">
        <f t="shared" si="7"/>
        <v>0</v>
      </c>
      <c r="B110" s="56">
        <f t="shared" si="8"/>
        <v>0</v>
      </c>
      <c r="C110" s="56">
        <f t="shared" si="9"/>
        <v>0</v>
      </c>
      <c r="D110" s="56">
        <f t="shared" si="10"/>
        <v>0</v>
      </c>
      <c r="E110" s="56">
        <f t="shared" si="11"/>
        <v>0</v>
      </c>
      <c r="F110" s="131">
        <f t="shared" si="12"/>
        <v>0</v>
      </c>
      <c r="G110" s="131">
        <f t="shared" si="13"/>
        <v>0</v>
      </c>
      <c r="H110" s="56">
        <f t="shared" si="14"/>
        <v>0</v>
      </c>
      <c r="I110" s="56">
        <f t="shared" si="15"/>
        <v>145</v>
      </c>
      <c r="J110" s="56">
        <f t="shared" si="16"/>
        <v>0</v>
      </c>
      <c r="K110" s="131">
        <f t="shared" si="17"/>
        <v>2018</v>
      </c>
      <c r="L110" s="56">
        <f t="shared" si="18"/>
        <v>99</v>
      </c>
      <c r="M110" s="56">
        <f t="shared" si="19"/>
        <v>99</v>
      </c>
      <c r="N110" s="140">
        <f t="shared" si="20"/>
        <v>145</v>
      </c>
      <c r="O110" s="133">
        <f t="shared" si="21"/>
        <v>0</v>
      </c>
      <c r="P110" s="134" t="s">
        <v>204</v>
      </c>
      <c r="Q110" s="141">
        <v>94</v>
      </c>
      <c r="R110" s="136"/>
      <c r="S110" s="137">
        <v>85</v>
      </c>
      <c r="T110" s="142">
        <v>89</v>
      </c>
      <c r="U110" s="139">
        <f t="shared" si="0"/>
        <v>4</v>
      </c>
      <c r="V110" s="139">
        <f t="shared" si="1"/>
        <v>87</v>
      </c>
      <c r="W110" s="139">
        <f t="shared" si="2"/>
        <v>0.022988505747126436</v>
      </c>
      <c r="X110" s="139">
        <f t="shared" si="3"/>
        <v>8</v>
      </c>
      <c r="Y110" s="119">
        <f t="shared" si="4"/>
        <v>2.8284271247461903</v>
      </c>
      <c r="Z110" s="119">
        <f t="shared" si="5"/>
        <v>0.03251065660627805</v>
      </c>
      <c r="AA110" s="119">
        <f t="shared" si="6"/>
        <v>0.022988505747126436</v>
      </c>
      <c r="AB110" s="57"/>
    </row>
    <row r="111" spans="1:28" ht="15">
      <c r="A111" s="56">
        <f t="shared" si="7"/>
        <v>0</v>
      </c>
      <c r="B111" s="56">
        <f t="shared" si="8"/>
        <v>0</v>
      </c>
      <c r="C111" s="56">
        <f t="shared" si="9"/>
        <v>0</v>
      </c>
      <c r="D111" s="56">
        <f t="shared" si="10"/>
        <v>0</v>
      </c>
      <c r="E111" s="56">
        <f t="shared" si="11"/>
        <v>0</v>
      </c>
      <c r="F111" s="131">
        <f t="shared" si="12"/>
        <v>0</v>
      </c>
      <c r="G111" s="131">
        <f t="shared" si="13"/>
        <v>0</v>
      </c>
      <c r="H111" s="56">
        <f t="shared" si="14"/>
        <v>0</v>
      </c>
      <c r="I111" s="56">
        <f t="shared" si="15"/>
        <v>145</v>
      </c>
      <c r="J111" s="56">
        <f t="shared" si="16"/>
        <v>0</v>
      </c>
      <c r="K111" s="131">
        <f t="shared" si="17"/>
        <v>2018</v>
      </c>
      <c r="L111" s="56">
        <f t="shared" si="18"/>
        <v>99</v>
      </c>
      <c r="M111" s="56">
        <f t="shared" si="19"/>
        <v>99</v>
      </c>
      <c r="N111" s="140">
        <f t="shared" si="20"/>
        <v>145</v>
      </c>
      <c r="O111" s="133">
        <f t="shared" si="21"/>
        <v>0</v>
      </c>
      <c r="P111" s="134" t="s">
        <v>204</v>
      </c>
      <c r="Q111" s="141">
        <v>95</v>
      </c>
      <c r="R111" s="136"/>
      <c r="S111" s="137">
        <v>28</v>
      </c>
      <c r="T111" s="142">
        <v>27</v>
      </c>
      <c r="U111" s="139">
        <f t="shared" si="0"/>
        <v>1</v>
      </c>
      <c r="V111" s="139">
        <f t="shared" si="1"/>
        <v>27.5</v>
      </c>
      <c r="W111" s="139">
        <f t="shared" si="2"/>
        <v>0.01818181818181818</v>
      </c>
      <c r="X111" s="139">
        <f t="shared" si="3"/>
        <v>0.5</v>
      </c>
      <c r="Y111" s="119">
        <f t="shared" si="4"/>
        <v>0.7071067811865476</v>
      </c>
      <c r="Z111" s="119">
        <f t="shared" si="5"/>
        <v>0.025712973861329</v>
      </c>
      <c r="AA111" s="119">
        <f t="shared" si="6"/>
        <v>0.01818181818181818</v>
      </c>
      <c r="AB111" s="57"/>
    </row>
    <row r="112" spans="1:28" ht="15">
      <c r="A112" s="56">
        <f t="shared" si="7"/>
        <v>0</v>
      </c>
      <c r="B112" s="56">
        <f t="shared" si="8"/>
        <v>0</v>
      </c>
      <c r="C112" s="56">
        <f t="shared" si="9"/>
        <v>0</v>
      </c>
      <c r="D112" s="56">
        <f t="shared" si="10"/>
        <v>0</v>
      </c>
      <c r="E112" s="56">
        <f t="shared" si="11"/>
        <v>0</v>
      </c>
      <c r="F112" s="131">
        <f t="shared" si="12"/>
        <v>0</v>
      </c>
      <c r="G112" s="131">
        <f t="shared" si="13"/>
        <v>0</v>
      </c>
      <c r="H112" s="56">
        <f t="shared" si="14"/>
        <v>0</v>
      </c>
      <c r="I112" s="56">
        <f t="shared" si="15"/>
        <v>145</v>
      </c>
      <c r="J112" s="56">
        <f t="shared" si="16"/>
        <v>0</v>
      </c>
      <c r="K112" s="131">
        <f t="shared" si="17"/>
        <v>2018</v>
      </c>
      <c r="L112" s="56">
        <f t="shared" si="18"/>
        <v>99</v>
      </c>
      <c r="M112" s="56">
        <f t="shared" si="19"/>
        <v>99</v>
      </c>
      <c r="N112" s="140">
        <f t="shared" si="20"/>
        <v>145</v>
      </c>
      <c r="O112" s="133">
        <f t="shared" si="21"/>
        <v>0</v>
      </c>
      <c r="P112" s="134" t="s">
        <v>204</v>
      </c>
      <c r="Q112" s="141">
        <v>96</v>
      </c>
      <c r="R112" s="136"/>
      <c r="S112" s="137">
        <v>17</v>
      </c>
      <c r="T112" s="142">
        <v>17</v>
      </c>
      <c r="U112" s="139">
        <f t="shared" si="0"/>
        <v>0</v>
      </c>
      <c r="V112" s="139">
        <f t="shared" si="1"/>
        <v>17</v>
      </c>
      <c r="W112" s="139">
        <f t="shared" si="2"/>
        <v>0</v>
      </c>
      <c r="X112" s="139">
        <f t="shared" si="3"/>
        <v>0</v>
      </c>
      <c r="Y112" s="119">
        <f t="shared" si="4"/>
        <v>0</v>
      </c>
      <c r="Z112" s="119">
        <f t="shared" si="5"/>
        <v>0</v>
      </c>
      <c r="AA112" s="119">
        <f t="shared" si="6"/>
        <v>0</v>
      </c>
      <c r="AB112" s="57"/>
    </row>
    <row r="113" spans="1:28" ht="15">
      <c r="A113" s="56">
        <f t="shared" si="7"/>
        <v>0</v>
      </c>
      <c r="B113" s="56">
        <f t="shared" si="8"/>
        <v>0</v>
      </c>
      <c r="C113" s="56">
        <f t="shared" si="9"/>
        <v>0</v>
      </c>
      <c r="D113" s="56">
        <f t="shared" si="10"/>
        <v>0</v>
      </c>
      <c r="E113" s="56">
        <f t="shared" si="11"/>
        <v>0</v>
      </c>
      <c r="F113" s="131">
        <f t="shared" si="12"/>
        <v>0</v>
      </c>
      <c r="G113" s="131">
        <f t="shared" si="13"/>
        <v>0</v>
      </c>
      <c r="H113" s="56">
        <f t="shared" si="14"/>
        <v>0</v>
      </c>
      <c r="I113" s="56">
        <f t="shared" si="15"/>
        <v>145</v>
      </c>
      <c r="J113" s="56">
        <f t="shared" si="16"/>
        <v>0</v>
      </c>
      <c r="K113" s="131">
        <f t="shared" si="17"/>
        <v>2018</v>
      </c>
      <c r="L113" s="56">
        <f t="shared" si="18"/>
        <v>99</v>
      </c>
      <c r="M113" s="56">
        <f t="shared" si="19"/>
        <v>99</v>
      </c>
      <c r="N113" s="140">
        <f t="shared" si="20"/>
        <v>145</v>
      </c>
      <c r="O113" s="133">
        <f t="shared" si="21"/>
        <v>0</v>
      </c>
      <c r="P113" s="134" t="s">
        <v>204</v>
      </c>
      <c r="Q113" s="141">
        <v>97</v>
      </c>
      <c r="R113" s="136"/>
      <c r="S113" s="137">
        <v>28</v>
      </c>
      <c r="T113" s="142">
        <v>31</v>
      </c>
      <c r="U113" s="139">
        <f t="shared" si="0"/>
        <v>3</v>
      </c>
      <c r="V113" s="139">
        <f t="shared" si="1"/>
        <v>29.5</v>
      </c>
      <c r="W113" s="139">
        <f t="shared" si="2"/>
        <v>0.05084745762711865</v>
      </c>
      <c r="X113" s="139">
        <f t="shared" si="3"/>
        <v>4.5</v>
      </c>
      <c r="Y113" s="119">
        <f t="shared" si="4"/>
        <v>2.1213203435596424</v>
      </c>
      <c r="Z113" s="119">
        <f t="shared" si="5"/>
        <v>0.07190916418846245</v>
      </c>
      <c r="AA113" s="119">
        <f t="shared" si="6"/>
        <v>0.050847457627118633</v>
      </c>
      <c r="AB113" s="57"/>
    </row>
    <row r="114" spans="1:28" ht="15">
      <c r="A114" s="56">
        <f t="shared" si="7"/>
        <v>0</v>
      </c>
      <c r="B114" s="56">
        <f t="shared" si="8"/>
        <v>0</v>
      </c>
      <c r="C114" s="56">
        <f t="shared" si="9"/>
        <v>0</v>
      </c>
      <c r="D114" s="56">
        <f t="shared" si="10"/>
        <v>0</v>
      </c>
      <c r="E114" s="56">
        <f t="shared" si="11"/>
        <v>0</v>
      </c>
      <c r="F114" s="131">
        <f t="shared" si="12"/>
        <v>0</v>
      </c>
      <c r="G114" s="131">
        <f t="shared" si="13"/>
        <v>0</v>
      </c>
      <c r="H114" s="56">
        <f t="shared" si="14"/>
        <v>0</v>
      </c>
      <c r="I114" s="56">
        <f t="shared" si="15"/>
        <v>145</v>
      </c>
      <c r="J114" s="56">
        <f t="shared" si="16"/>
        <v>0</v>
      </c>
      <c r="K114" s="131">
        <f t="shared" si="17"/>
        <v>2018</v>
      </c>
      <c r="L114" s="56">
        <f t="shared" si="18"/>
        <v>99</v>
      </c>
      <c r="M114" s="56">
        <f t="shared" si="19"/>
        <v>99</v>
      </c>
      <c r="N114" s="140">
        <f t="shared" si="20"/>
        <v>145</v>
      </c>
      <c r="O114" s="133">
        <f t="shared" si="21"/>
        <v>0</v>
      </c>
      <c r="P114" s="134" t="s">
        <v>204</v>
      </c>
      <c r="Q114" s="141">
        <v>98</v>
      </c>
      <c r="R114" s="136"/>
      <c r="S114" s="137">
        <v>11</v>
      </c>
      <c r="T114" s="142">
        <v>9</v>
      </c>
      <c r="U114" s="139">
        <f t="shared" si="0"/>
        <v>2</v>
      </c>
      <c r="V114" s="139">
        <f t="shared" si="1"/>
        <v>10</v>
      </c>
      <c r="W114" s="139">
        <f t="shared" si="2"/>
        <v>0.1</v>
      </c>
      <c r="X114" s="139">
        <f t="shared" si="3"/>
        <v>2</v>
      </c>
      <c r="Y114" s="119">
        <f t="shared" si="4"/>
        <v>1.4142135623730951</v>
      </c>
      <c r="Z114" s="119">
        <f t="shared" si="5"/>
        <v>0.1414213562373095</v>
      </c>
      <c r="AA114" s="119">
        <f t="shared" si="6"/>
        <v>0.09999999999999999</v>
      </c>
      <c r="AB114" s="57"/>
    </row>
    <row r="115" spans="1:28" ht="15">
      <c r="A115" s="56">
        <f t="shared" si="7"/>
        <v>0</v>
      </c>
      <c r="B115" s="56">
        <f t="shared" si="8"/>
        <v>0</v>
      </c>
      <c r="C115" s="56">
        <f t="shared" si="9"/>
        <v>0</v>
      </c>
      <c r="D115" s="56">
        <f t="shared" si="10"/>
        <v>0</v>
      </c>
      <c r="E115" s="56">
        <f t="shared" si="11"/>
        <v>0</v>
      </c>
      <c r="F115" s="131">
        <f t="shared" si="12"/>
        <v>0</v>
      </c>
      <c r="G115" s="131">
        <f t="shared" si="13"/>
        <v>0</v>
      </c>
      <c r="H115" s="56">
        <f t="shared" si="14"/>
        <v>0</v>
      </c>
      <c r="I115" s="56">
        <f t="shared" si="15"/>
        <v>145</v>
      </c>
      <c r="J115" s="56">
        <f t="shared" si="16"/>
        <v>0</v>
      </c>
      <c r="K115" s="131">
        <f t="shared" si="17"/>
        <v>2018</v>
      </c>
      <c r="L115" s="56">
        <f t="shared" si="18"/>
        <v>99</v>
      </c>
      <c r="M115" s="56">
        <f t="shared" si="19"/>
        <v>99</v>
      </c>
      <c r="N115" s="140">
        <f t="shared" si="20"/>
        <v>145</v>
      </c>
      <c r="O115" s="133">
        <f t="shared" si="21"/>
        <v>0</v>
      </c>
      <c r="P115" s="134" t="s">
        <v>204</v>
      </c>
      <c r="Q115" s="141">
        <v>99</v>
      </c>
      <c r="R115" s="136"/>
      <c r="S115" s="137">
        <v>35</v>
      </c>
      <c r="T115" s="142">
        <v>34</v>
      </c>
      <c r="U115" s="139">
        <f t="shared" si="0"/>
        <v>1</v>
      </c>
      <c r="V115" s="139">
        <f t="shared" si="1"/>
        <v>34.5</v>
      </c>
      <c r="W115" s="139">
        <f t="shared" si="2"/>
        <v>0.014492753623188406</v>
      </c>
      <c r="X115" s="139">
        <f t="shared" si="3"/>
        <v>0.5</v>
      </c>
      <c r="Y115" s="119">
        <f t="shared" si="4"/>
        <v>0.7071067811865476</v>
      </c>
      <c r="Z115" s="119">
        <f t="shared" si="5"/>
        <v>0.02049584873004486</v>
      </c>
      <c r="AA115" s="119">
        <f t="shared" si="6"/>
        <v>0.014492753623188406</v>
      </c>
      <c r="AB115" s="57"/>
    </row>
    <row r="116" spans="1:28" ht="15.75">
      <c r="A116" s="56">
        <f t="shared" si="7"/>
        <v>0</v>
      </c>
      <c r="B116" s="56">
        <f t="shared" si="8"/>
        <v>0</v>
      </c>
      <c r="C116" s="56">
        <f t="shared" si="9"/>
        <v>0</v>
      </c>
      <c r="D116" s="56">
        <f t="shared" si="10"/>
        <v>0</v>
      </c>
      <c r="E116" s="56">
        <f t="shared" si="11"/>
        <v>0</v>
      </c>
      <c r="F116" s="131">
        <f t="shared" si="12"/>
        <v>0</v>
      </c>
      <c r="G116" s="131">
        <f t="shared" si="13"/>
        <v>0</v>
      </c>
      <c r="H116" s="56">
        <f t="shared" si="14"/>
        <v>0</v>
      </c>
      <c r="I116" s="56">
        <f t="shared" si="15"/>
        <v>145</v>
      </c>
      <c r="J116" s="56">
        <f t="shared" si="16"/>
        <v>0</v>
      </c>
      <c r="K116" s="131">
        <f t="shared" si="17"/>
        <v>2018</v>
      </c>
      <c r="L116" s="56">
        <f t="shared" si="18"/>
        <v>99</v>
      </c>
      <c r="M116" s="56">
        <f t="shared" si="19"/>
        <v>99</v>
      </c>
      <c r="N116" s="140">
        <f t="shared" si="20"/>
        <v>145</v>
      </c>
      <c r="O116" s="133">
        <f t="shared" si="21"/>
        <v>0</v>
      </c>
      <c r="P116" s="134" t="s">
        <v>204</v>
      </c>
      <c r="Q116" s="144">
        <v>100</v>
      </c>
      <c r="R116" s="136"/>
      <c r="S116" s="137">
        <v>25</v>
      </c>
      <c r="T116" s="142">
        <v>26</v>
      </c>
      <c r="U116" s="139">
        <f t="shared" si="0"/>
        <v>1</v>
      </c>
      <c r="V116" s="139">
        <f t="shared" si="1"/>
        <v>25.5</v>
      </c>
      <c r="W116" s="139">
        <f t="shared" si="2"/>
        <v>0.0196078431372549</v>
      </c>
      <c r="X116" s="139">
        <f t="shared" si="3"/>
        <v>0.5</v>
      </c>
      <c r="Y116" s="119">
        <f t="shared" si="4"/>
        <v>0.7071067811865476</v>
      </c>
      <c r="Z116" s="119">
        <f t="shared" si="5"/>
        <v>0.0277296776935901</v>
      </c>
      <c r="AA116" s="119">
        <f t="shared" si="6"/>
        <v>0.0196078431372549</v>
      </c>
      <c r="AB116" s="57"/>
    </row>
    <row r="117" spans="14:28" ht="7.5">
      <c r="N117" s="145"/>
      <c r="O117" s="146" t="s">
        <v>19</v>
      </c>
      <c r="P117" s="146"/>
      <c r="Q117" s="146"/>
      <c r="R117" s="146"/>
      <c r="S117" s="146" t="s">
        <v>205</v>
      </c>
      <c r="T117" s="146"/>
      <c r="U117" s="146"/>
      <c r="V117" s="145" t="s">
        <v>19</v>
      </c>
      <c r="W117" s="145" t="s">
        <v>19</v>
      </c>
      <c r="X117" s="145" t="s">
        <v>19</v>
      </c>
      <c r="Y117" s="146" t="s">
        <v>19</v>
      </c>
      <c r="Z117" s="146"/>
      <c r="AA117" s="146"/>
      <c r="AB117" s="57"/>
    </row>
    <row r="118" spans="15:27" ht="7.5">
      <c r="O118" s="71" t="s">
        <v>206</v>
      </c>
      <c r="P118" s="71"/>
      <c r="Q118" s="71"/>
      <c r="R118" s="71"/>
      <c r="S118" s="71">
        <f>MAX(S18:S116)</f>
        <v>85</v>
      </c>
      <c r="T118" s="71">
        <f>MAX(T18:T116)</f>
        <v>89</v>
      </c>
      <c r="U118" s="71">
        <f>MAX(U18:U116)</f>
        <v>14</v>
      </c>
      <c r="V118" s="71"/>
      <c r="W118" s="71">
        <f>MAX(W18:W116)</f>
        <v>0.16</v>
      </c>
      <c r="X118" s="71">
        <f>MAX(X18:X116)</f>
        <v>98</v>
      </c>
      <c r="Y118" s="71"/>
      <c r="Z118" s="71"/>
      <c r="AA118" s="71"/>
    </row>
    <row r="119" spans="15:27" ht="7.5">
      <c r="O119" s="71" t="s">
        <v>207</v>
      </c>
      <c r="P119" s="71"/>
      <c r="Q119" s="71"/>
      <c r="R119" s="71"/>
      <c r="S119" s="71">
        <f>MIN(S18:S116)</f>
        <v>11</v>
      </c>
      <c r="T119" s="71">
        <f>MIN(T18:T116)</f>
        <v>9</v>
      </c>
      <c r="U119" s="71">
        <f>MIN(U18:U116)</f>
        <v>0</v>
      </c>
      <c r="V119" s="71"/>
      <c r="W119" s="71">
        <f>MIN(W18:W116)</f>
        <v>0</v>
      </c>
      <c r="X119" s="71">
        <f>MIN(X18:X116)</f>
        <v>0</v>
      </c>
      <c r="Y119" s="71"/>
      <c r="Z119" s="71"/>
      <c r="AA119" s="71"/>
    </row>
    <row r="120" spans="15:27" ht="7.5">
      <c r="O120" s="71" t="s">
        <v>198</v>
      </c>
      <c r="P120" s="71"/>
      <c r="Q120" s="71"/>
      <c r="R120" s="71"/>
      <c r="S120" s="71">
        <f>ROUND(AVERAGE(S18:S116),2)</f>
        <v>32.13</v>
      </c>
      <c r="T120" s="71">
        <f>ROUND(AVERAGE(T18:T116),2)</f>
        <v>32.29</v>
      </c>
      <c r="U120" s="71">
        <f>ROUND(AVERAGE(U18:U116),2)</f>
        <v>1.9</v>
      </c>
      <c r="V120" s="71">
        <f>AVERAGE(V18:V116)</f>
        <v>32.21212121212121</v>
      </c>
      <c r="W120" s="71">
        <f>AVERAGE(W18:W116)</f>
        <v>0.03045039673610668</v>
      </c>
      <c r="X120" s="71">
        <f>AVERAGE(X18:X116)</f>
        <v>4.717171717171717</v>
      </c>
      <c r="Y120" s="71">
        <f>AVERAGE(Y18:Y116)</f>
        <v>1.3427886349805145</v>
      </c>
      <c r="Z120" s="71">
        <f>AVERAGE(Z18:Z116)</f>
        <v>0.043063364043843505</v>
      </c>
      <c r="AA120" s="71">
        <f>AVERAGE(AA18:AA116)</f>
        <v>0.03045039673610668</v>
      </c>
    </row>
    <row r="121" spans="15:27" ht="7.5">
      <c r="O121" s="71" t="s">
        <v>208</v>
      </c>
      <c r="P121" s="71"/>
      <c r="Q121" s="71"/>
      <c r="R121" s="71"/>
      <c r="S121" s="71"/>
      <c r="T121" s="71"/>
      <c r="V121" s="147" t="s">
        <v>19</v>
      </c>
      <c r="W121" s="148">
        <f>W120</f>
        <v>0.03045039673610668</v>
      </c>
      <c r="X121" s="71"/>
      <c r="Y121" s="71"/>
      <c r="Z121" s="71"/>
      <c r="AA121" s="71"/>
    </row>
    <row r="122" spans="15:27" ht="7.5">
      <c r="O122" s="71" t="s">
        <v>187</v>
      </c>
      <c r="P122" s="71"/>
      <c r="Q122" s="71"/>
      <c r="R122" s="71"/>
      <c r="S122" s="71"/>
      <c r="T122" s="71"/>
      <c r="U122" s="71"/>
      <c r="V122" s="71"/>
      <c r="W122" s="71" t="s">
        <v>19</v>
      </c>
      <c r="X122" s="128">
        <f>AVERAGE(X18:X116)</f>
        <v>4.717171717171717</v>
      </c>
      <c r="Y122" s="71"/>
      <c r="Z122" s="71"/>
      <c r="AA122" s="71"/>
    </row>
    <row r="123" spans="15:27" ht="7.5">
      <c r="O123" s="71" t="s">
        <v>209</v>
      </c>
      <c r="P123" s="71"/>
      <c r="Q123" s="71"/>
      <c r="R123" s="71"/>
      <c r="S123" s="71"/>
      <c r="T123" s="71"/>
      <c r="U123" s="71"/>
      <c r="V123" s="71"/>
      <c r="X123" s="71" t="s">
        <v>19</v>
      </c>
      <c r="Y123" s="128">
        <f>SQRT(X122)</f>
        <v>2.1719050893562817</v>
      </c>
      <c r="Z123" s="71"/>
      <c r="AA123" s="71"/>
    </row>
    <row r="124" spans="15:27" ht="7.5">
      <c r="O124" s="71" t="s">
        <v>210</v>
      </c>
      <c r="P124" s="71"/>
      <c r="Q124" s="71"/>
      <c r="R124" s="71"/>
      <c r="S124" s="71"/>
      <c r="T124" s="71"/>
      <c r="U124" s="71"/>
      <c r="V124" s="71"/>
      <c r="W124" s="71"/>
      <c r="X124" s="71"/>
      <c r="Y124" s="71" t="s">
        <v>19</v>
      </c>
      <c r="Z124" s="149">
        <f>Y123/V120</f>
        <v>0.06742508744003509</v>
      </c>
      <c r="AA124" s="71"/>
    </row>
    <row r="125" spans="15:27" ht="7.5">
      <c r="O125" s="71" t="s">
        <v>211</v>
      </c>
      <c r="P125" s="71"/>
      <c r="Q125" s="71"/>
      <c r="R125" s="71"/>
      <c r="S125" s="71"/>
      <c r="T125" s="71"/>
      <c r="U125" s="71"/>
      <c r="V125" s="71"/>
      <c r="W125" s="71"/>
      <c r="X125" s="71"/>
      <c r="Y125" s="71"/>
      <c r="Z125" s="71" t="s">
        <v>19</v>
      </c>
      <c r="AA125" s="149">
        <f>Z124/SQRT(2)</f>
        <v>0.04767673655094472</v>
      </c>
    </row>
  </sheetData>
  <sheetProtection selectLockedCells="1" selectUnlockedCells="1"/>
  <mergeCells count="6">
    <mergeCell ref="Q14:R14"/>
    <mergeCell ref="S14:T14"/>
    <mergeCell ref="O17:R17"/>
    <mergeCell ref="O117:R117"/>
    <mergeCell ref="S117:U117"/>
    <mergeCell ref="Y117:AA117"/>
  </mergeCells>
  <printOptions/>
  <pageMargins left="0.7000000000000001" right="0.7000000000000001" top="0.75" bottom="0.75" header="0.5118110236220472" footer="0.5118110236220472"/>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KMMunk</dc:creator>
  <cp:keywords/>
  <dc:description/>
  <cp:lastModifiedBy/>
  <cp:lastPrinted>2022-03-08T03:16:33Z</cp:lastPrinted>
  <dcterms:created xsi:type="dcterms:W3CDTF">2006-04-20T15:10:49Z</dcterms:created>
  <dcterms:modified xsi:type="dcterms:W3CDTF">2022-03-08T03:16:48Z</dcterms:modified>
  <cp:category/>
  <cp:version/>
  <cp:contentType/>
  <cp:contentStatus/>
  <cp:revision>1</cp:revision>
</cp:coreProperties>
</file>